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75" yWindow="6345" windowWidth="28800" windowHeight="6600" tabRatio="601"/>
  </bookViews>
  <sheets>
    <sheet name="приложение 8 " sheetId="16" r:id="rId1"/>
    <sheet name="ТВХР" sheetId="15" r:id="rId2"/>
    <sheet name="Расчет ХР Сузун  по рез-там ЛИ" sheetId="10" state="hidden" r:id="rId3"/>
  </sheets>
  <externalReferences>
    <externalReference r:id="rId4"/>
  </externalReferences>
  <definedNames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43">#REF!</definedName>
    <definedName name="_DAT44">#REF!</definedName>
    <definedName name="_DAT45">#REF!</definedName>
    <definedName name="_DAT46">#REF!</definedName>
    <definedName name="_DAT47">#REF!</definedName>
    <definedName name="_DAT48">#REF!</definedName>
    <definedName name="_DAT49">#REF!</definedName>
    <definedName name="_DAT5">#REF!</definedName>
    <definedName name="_DAT50">#REF!</definedName>
    <definedName name="_DAT51">#REF!</definedName>
    <definedName name="_DAT52">#REF!</definedName>
    <definedName name="_DAT53">#REF!</definedName>
    <definedName name="_DAT54">#REF!</definedName>
    <definedName name="_DAT55">#REF!</definedName>
    <definedName name="_DAT56">#REF!</definedName>
    <definedName name="_DAT57">#REF!</definedName>
    <definedName name="_DAT58">#REF!</definedName>
    <definedName name="_DAT59">#REF!</definedName>
    <definedName name="_DAT6">#REF!</definedName>
    <definedName name="_DAT60">#REF!</definedName>
    <definedName name="_DAT61">#REF!</definedName>
    <definedName name="_DAT62">#REF!</definedName>
    <definedName name="_DAT63">#REF!</definedName>
    <definedName name="_DAT64">#REF!</definedName>
    <definedName name="_DAT65">#REF!</definedName>
    <definedName name="_DAT66">#REF!</definedName>
    <definedName name="_DAT67">#REF!</definedName>
    <definedName name="_DAT68">#REF!</definedName>
    <definedName name="_DAT69">#REF!</definedName>
    <definedName name="_DAT7">#REF!</definedName>
    <definedName name="_DAT70">#REF!</definedName>
    <definedName name="_DAT71">#REF!</definedName>
    <definedName name="_DAT72">#REF!</definedName>
    <definedName name="_DAT73">#REF!</definedName>
    <definedName name="_DAT74">#REF!</definedName>
    <definedName name="_DAT75">#REF!</definedName>
    <definedName name="_DAT76">#REF!</definedName>
    <definedName name="_DAT77">#REF!</definedName>
    <definedName name="_DAT78">#REF!</definedName>
    <definedName name="_DAT79">#REF!</definedName>
    <definedName name="_DAT8">#REF!</definedName>
    <definedName name="_DAT80">#REF!</definedName>
    <definedName name="_DAT81">#REF!</definedName>
    <definedName name="_DAT82">#REF!</definedName>
    <definedName name="_DAT83">#REF!</definedName>
    <definedName name="_DAT84">#REF!</definedName>
    <definedName name="_DAT85">#REF!</definedName>
    <definedName name="_DAT86">#REF!</definedName>
    <definedName name="_DAT87">#REF!</definedName>
    <definedName name="_DAT88">#REF!</definedName>
    <definedName name="_DAT89">#REF!</definedName>
    <definedName name="_DAT9">#REF!</definedName>
    <definedName name="_DAT90">#REF!</definedName>
    <definedName name="_DAT91">#REF!</definedName>
    <definedName name="_DAT92">#REF!</definedName>
    <definedName name="_DAT93">#REF!</definedName>
    <definedName name="_DAT94">#REF!</definedName>
    <definedName name="_DAT95">#REF!</definedName>
    <definedName name="_DAT96">#REF!</definedName>
    <definedName name="_DAT97">#REF!</definedName>
    <definedName name="_DAT98">#REF!</definedName>
    <definedName name="_DAT99">#REF!</definedName>
    <definedName name="_xlnm._FilterDatabase" localSheetId="2" hidden="1">'Расчет ХР Сузун  по рез-там ЛИ'!$A$18:$BE$57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VKEY">#REF!</definedName>
    <definedName name="Z_404C943F_75E2_43B3_A9C7_0C351B6F01DA_.wvu.Cols" localSheetId="2" hidden="1">'Расчет ХР Сузун  по рез-там ЛИ'!#REF!,'Расчет ХР Сузун  по рез-там ЛИ'!#REF!</definedName>
    <definedName name="Z_404C943F_75E2_43B3_A9C7_0C351B6F01DA_.wvu.FilterData" localSheetId="2" hidden="1">'Расчет ХР Сузун  по рез-там ЛИ'!$A$18:$BE$57</definedName>
    <definedName name="Z_404C943F_75E2_43B3_A9C7_0C351B6F01DA_.wvu.PrintArea" localSheetId="2" hidden="1">'Расчет ХР Сузун  по рез-там ЛИ'!$A$1:$AQ$79</definedName>
    <definedName name="Z_5B52D72A_27C7_4270_A107_CD8749ECEDCE_.wvu.Cols" localSheetId="2" hidden="1">'Расчет ХР Сузун  по рез-там ЛИ'!#REF!,'Расчет ХР Сузун  по рез-там ЛИ'!#REF!</definedName>
    <definedName name="Z_5B52D72A_27C7_4270_A107_CD8749ECEDCE_.wvu.PrintArea" localSheetId="2" hidden="1">'Расчет ХР Сузун  по рез-там ЛИ'!$A$1:$AD$79</definedName>
    <definedName name="Z_5B52D72A_27C7_4270_A107_CD8749ECEDCE_.wvu.Rows" localSheetId="2" hidden="1">'Расчет ХР Сузун  по рез-там ЛИ'!$6:$6,'Расчет ХР Сузун  по рез-там ЛИ'!$11:$13,'Расчет ХР Сузун  по рез-там ЛИ'!$31:$31,'Расчет ХР Сузун  по рез-там ЛИ'!$44:$44,'Расчет ХР Сузун  по рез-там ЛИ'!$57:$57,'Расчет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</definedName>
    <definedName name="Z_9651F53E_BC27_4BAA_82C9_390CC3641CD7_.wvu.Cols" localSheetId="2" hidden="1">'Расчет ХР Сузун  по рез-там ЛИ'!#REF!</definedName>
    <definedName name="Z_9651F53E_BC27_4BAA_82C9_390CC3641CD7_.wvu.PrintArea" localSheetId="2" hidden="1">'Расчет ХР Сузун  по рез-там ЛИ'!$A$1:$AD$79</definedName>
    <definedName name="Z_9651F53E_BC27_4BAA_82C9_390CC3641CD7_.wvu.Rows" localSheetId="2" hidden="1">'Расчет ХР Сузун  по рез-там ЛИ'!$6:$6,'Расчет ХР Сузун  по рез-там ЛИ'!$11:$13,'Расчет ХР Сузун  по рез-там ЛИ'!$31:$31,'Расчет ХР Сузун  по рез-там ЛИ'!$44:$44,'Расчет ХР Сузун  по рез-там ЛИ'!$57:$57,'Расчет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</definedName>
    <definedName name="Z_A03F64F5_9D9A_4552_9757_50B846EA4AAE_.wvu.Cols" localSheetId="2" hidden="1">'Расчет ХР Сузун  по рез-там ЛИ'!#REF!,'Расчет ХР Сузун  по рез-там ЛИ'!#REF!</definedName>
    <definedName name="Z_A03F64F5_9D9A_4552_9757_50B846EA4AAE_.wvu.PrintArea" localSheetId="2" hidden="1">'Расчет ХР Сузун  по рез-там ЛИ'!$A$1:$AD$79</definedName>
    <definedName name="Z_A03F64F5_9D9A_4552_9757_50B846EA4AAE_.wvu.Rows" localSheetId="2" hidden="1">'Расчет ХР Сузун  по рез-там ЛИ'!$6:$6,'Расчет ХР Сузун  по рез-там ЛИ'!$11:$13,'Расчет ХР Сузун  по рез-там ЛИ'!$31:$31,'Расчет ХР Сузун  по рез-там ЛИ'!$44:$44,'Расчет ХР Сузун  по рез-там ЛИ'!$57:$57,'Расчет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</definedName>
    <definedName name="Z_A72861AE_60BF_49F6_BF3E_B0A6026AD875_.wvu.Cols" localSheetId="2" hidden="1">'Расчет ХР Сузун  по рез-там ЛИ'!#REF!,'Расчет ХР Сузун  по рез-там ЛИ'!#REF!</definedName>
    <definedName name="Z_A72861AE_60BF_49F6_BF3E_B0A6026AD875_.wvu.PrintArea" localSheetId="2" hidden="1">'Расчет ХР Сузун  по рез-там ЛИ'!$A$1:$AQ$79</definedName>
    <definedName name="Z_E81B9A1B_5207_40B3_A8A4_CB9A3B471AD7_.wvu.Cols" localSheetId="2" hidden="1">'Расчет ХР Сузун  по рез-там ЛИ'!#REF!,'Расчет ХР Сузун  по рез-там ЛИ'!#REF!</definedName>
    <definedName name="Z_E81B9A1B_5207_40B3_A8A4_CB9A3B471AD7_.wvu.PrintArea" localSheetId="2" hidden="1">'Расчет ХР Сузун  по рез-там ЛИ'!$A$1:$AD$79</definedName>
    <definedName name="Z_E81B9A1B_5207_40B3_A8A4_CB9A3B471AD7_.wvu.Rows" localSheetId="2" hidden="1">'Расчет ХР Сузун  по рез-там ЛИ'!$6:$6,'Расчет ХР Сузун  по рез-там ЛИ'!$11:$13,'Расчет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</definedName>
    <definedName name="_xlnm.Print_Titles" localSheetId="2">'Расчет ХР Сузун  по рез-там ЛИ'!$17:$18</definedName>
    <definedName name="затраты" localSheetId="2">#REF!</definedName>
    <definedName name="затраты">#REF!</definedName>
    <definedName name="_xlnm.Print_Area" localSheetId="0">'приложение 8 '!$A$1:$I$50</definedName>
    <definedName name="_xlnm.Print_Area" localSheetId="2">'Расчет ХР Сузун  по рез-там ЛИ'!$A$7:$BG$67</definedName>
    <definedName name="_xlnm.Print_Area" localSheetId="1">ТВХР!$A$1:$AA$64</definedName>
    <definedName name="Статья" localSheetId="2">[1]РЭЗ!$A$7:$A$318</definedName>
    <definedName name="Статья">[1]РЭЗ!$A$7:$A$318</definedName>
  </definedNames>
  <calcPr calcId="145621" refMode="R1C1"/>
  <customWorkbookViews>
    <customWorkbookView name="vnmashchikov - Личное представление" guid="{A72861AE-60BF-49F6-BF3E-B0A6026AD875}" mergeInterval="0" personalView="1" maximized="1" windowWidth="1436" windowHeight="671" activeSheetId="2" showComments="commIndAndComment"/>
    <customWorkbookView name="anmikhaltsevich - Личное представление" guid="{981A76C7-38F8-4FF7-A8A8-03055585A4EF}" mergeInterval="0" personalView="1" xWindow="5" yWindow="31" windowWidth="1426" windowHeight="312" activeSheetId="2"/>
    <customWorkbookView name="tssukhonina - Личное представление" guid="{9651F53E-BC27-4BAA-82C9-390CC3641CD7}" mergeInterval="0" personalView="1" maximized="1" windowWidth="1276" windowHeight="795" activeSheetId="2"/>
    <customWorkbookView name="DAFilatov - Личное представление" guid="{A03F64F5-9D9A-4552-9757-50B846EA4AAE}" mergeInterval="0" personalView="1" maximized="1" windowWidth="1276" windowHeight="773" activeSheetId="2"/>
    <customWorkbookView name="Батыров - Личное представление" guid="{5B52D72A-27C7-4270-A107-CD8749ECEDCE}" mergeInterval="0" personalView="1" maximized="1" windowWidth="1436" windowHeight="649" activeSheetId="2"/>
    <customWorkbookView name="svzyatikov - Личное представление" guid="{E81B9A1B-5207-40B3-A8A4-CB9A3B471AD7}" mergeInterval="0" personalView="1" maximized="1" windowWidth="1276" windowHeight="821" activeSheetId="2"/>
    <customWorkbookView name="akhbagautdinov - Личное представление" guid="{404C943F-75E2-43B3-A9C7-0C351B6F01DA}" mergeInterval="0" personalView="1" maximized="1" windowWidth="1436" windowHeight="708" activeSheetId="2"/>
  </customWorkbookViews>
</workbook>
</file>

<file path=xl/calcChain.xml><?xml version="1.0" encoding="utf-8"?>
<calcChain xmlns="http://schemas.openxmlformats.org/spreadsheetml/2006/main">
  <c r="O53" i="15" l="1"/>
  <c r="O52" i="15"/>
  <c r="O51" i="15"/>
  <c r="O50" i="15"/>
  <c r="O49" i="15"/>
  <c r="O48" i="15"/>
  <c r="O47" i="15"/>
  <c r="O46" i="15"/>
  <c r="O45" i="15"/>
  <c r="O44" i="15"/>
  <c r="O43" i="15"/>
  <c r="O42" i="15"/>
  <c r="O40" i="15"/>
  <c r="O39" i="15"/>
  <c r="O38" i="15"/>
  <c r="O37" i="15"/>
  <c r="O36" i="15"/>
  <c r="O35" i="15"/>
  <c r="O34" i="15"/>
  <c r="O33" i="15"/>
  <c r="O32" i="15"/>
  <c r="O31" i="15"/>
  <c r="O30" i="15"/>
  <c r="O29" i="15"/>
  <c r="O27" i="15"/>
  <c r="O26" i="15"/>
  <c r="O25" i="15"/>
  <c r="O24" i="15"/>
  <c r="O23" i="15"/>
  <c r="O22" i="15"/>
  <c r="O21" i="15"/>
  <c r="O20" i="15"/>
  <c r="O19" i="15"/>
  <c r="O18" i="15"/>
  <c r="O17" i="15"/>
  <c r="O16" i="15"/>
  <c r="P125" i="10" l="1"/>
  <c r="O125" i="10"/>
  <c r="N125" i="10"/>
  <c r="M125" i="10"/>
  <c r="L125" i="10"/>
  <c r="K125" i="10"/>
  <c r="J125" i="10"/>
  <c r="I125" i="10"/>
  <c r="H125" i="10"/>
  <c r="G125" i="10"/>
  <c r="F125" i="10"/>
  <c r="E125" i="10"/>
  <c r="AC122" i="10"/>
  <c r="AB122" i="10"/>
  <c r="AA122" i="10"/>
  <c r="Z122" i="10"/>
  <c r="Y122" i="10"/>
  <c r="X122" i="10"/>
  <c r="W122" i="10"/>
  <c r="V122" i="10"/>
  <c r="U122" i="10"/>
  <c r="T122" i="10"/>
  <c r="S122" i="10"/>
  <c r="R122" i="10"/>
  <c r="P122" i="10"/>
  <c r="O122" i="10"/>
  <c r="N122" i="10"/>
  <c r="M122" i="10"/>
  <c r="L122" i="10"/>
  <c r="K122" i="10"/>
  <c r="J122" i="10"/>
  <c r="I122" i="10"/>
  <c r="H122" i="10"/>
  <c r="G122" i="10"/>
  <c r="F122" i="10"/>
  <c r="E122" i="10"/>
  <c r="BE121" i="10"/>
  <c r="AP121" i="10"/>
  <c r="AO121" i="10"/>
  <c r="AN121" i="10"/>
  <c r="AM121" i="10"/>
  <c r="AL121" i="10"/>
  <c r="AK121" i="10"/>
  <c r="AJ121" i="10"/>
  <c r="AI121" i="10"/>
  <c r="AH121" i="10"/>
  <c r="AG121" i="10"/>
  <c r="AF121" i="10"/>
  <c r="AE121" i="10"/>
  <c r="AC121" i="10"/>
  <c r="AB121" i="10"/>
  <c r="AA121" i="10"/>
  <c r="Z121" i="10"/>
  <c r="Y121" i="10"/>
  <c r="X121" i="10"/>
  <c r="W121" i="10"/>
  <c r="V121" i="10"/>
  <c r="U121" i="10"/>
  <c r="T121" i="10"/>
  <c r="S121" i="10"/>
  <c r="R121" i="10"/>
  <c r="P121" i="10"/>
  <c r="O121" i="10"/>
  <c r="N121" i="10"/>
  <c r="M121" i="10"/>
  <c r="L121" i="10"/>
  <c r="K121" i="10"/>
  <c r="J121" i="10"/>
  <c r="I121" i="10"/>
  <c r="H121" i="10"/>
  <c r="G121" i="10"/>
  <c r="F121" i="10"/>
  <c r="E121" i="10"/>
  <c r="BD117" i="10"/>
  <c r="AQ117" i="10"/>
  <c r="AD117" i="10"/>
  <c r="Q117" i="10"/>
  <c r="P117" i="10"/>
  <c r="O117" i="10"/>
  <c r="N117" i="10"/>
  <c r="M117" i="10"/>
  <c r="L117" i="10"/>
  <c r="K117" i="10"/>
  <c r="J117" i="10"/>
  <c r="I117" i="10"/>
  <c r="H117" i="10"/>
  <c r="G117" i="10"/>
  <c r="F117" i="10"/>
  <c r="E117" i="10"/>
  <c r="D117" i="10"/>
  <c r="BD115" i="10"/>
  <c r="AQ115" i="10"/>
  <c r="AD115" i="10"/>
  <c r="Q115" i="10"/>
  <c r="P115" i="10"/>
  <c r="O115" i="10"/>
  <c r="N115" i="10"/>
  <c r="M115" i="10"/>
  <c r="L115" i="10"/>
  <c r="K115" i="10"/>
  <c r="J115" i="10"/>
  <c r="I115" i="10"/>
  <c r="H115" i="10"/>
  <c r="G115" i="10"/>
  <c r="F115" i="10"/>
  <c r="E115" i="10"/>
  <c r="D115" i="10"/>
  <c r="BD114" i="10"/>
  <c r="AQ114" i="10"/>
  <c r="AD114" i="10"/>
  <c r="Q114" i="10"/>
  <c r="P114" i="10"/>
  <c r="O114" i="10"/>
  <c r="N114" i="10"/>
  <c r="M114" i="10"/>
  <c r="L114" i="10"/>
  <c r="K114" i="10"/>
  <c r="J114" i="10"/>
  <c r="I114" i="10"/>
  <c r="H114" i="10"/>
  <c r="G114" i="10"/>
  <c r="F114" i="10"/>
  <c r="E114" i="10"/>
  <c r="D114" i="10"/>
  <c r="BE108" i="10"/>
  <c r="BD108" i="10"/>
  <c r="AQ108" i="10"/>
  <c r="AP108" i="10"/>
  <c r="AO108" i="10"/>
  <c r="AN108" i="10"/>
  <c r="AM108" i="10"/>
  <c r="AL108" i="10"/>
  <c r="AK108" i="10"/>
  <c r="AJ108" i="10"/>
  <c r="AI108" i="10"/>
  <c r="AH108" i="10"/>
  <c r="AG108" i="10"/>
  <c r="AF108" i="10"/>
  <c r="AE108" i="10"/>
  <c r="AD108" i="10"/>
  <c r="AC108" i="10"/>
  <c r="AB108" i="10"/>
  <c r="AA108" i="10"/>
  <c r="Z108" i="10"/>
  <c r="Y108" i="10"/>
  <c r="X108" i="10"/>
  <c r="W108" i="10"/>
  <c r="V108" i="10"/>
  <c r="U108" i="10"/>
  <c r="T108" i="10"/>
  <c r="S108" i="10"/>
  <c r="R108" i="10"/>
  <c r="Q108" i="10"/>
  <c r="P108" i="10"/>
  <c r="O108" i="10"/>
  <c r="N108" i="10"/>
  <c r="M108" i="10"/>
  <c r="L108" i="10"/>
  <c r="K108" i="10"/>
  <c r="J108" i="10"/>
  <c r="I108" i="10"/>
  <c r="H108" i="10"/>
  <c r="G108" i="10"/>
  <c r="F108" i="10"/>
  <c r="E108" i="10"/>
  <c r="BE107" i="10"/>
  <c r="BD107" i="10"/>
  <c r="AQ107" i="10"/>
  <c r="AP107" i="10"/>
  <c r="AO107" i="10"/>
  <c r="AN107" i="10"/>
  <c r="AM107" i="10"/>
  <c r="AL107" i="10"/>
  <c r="AK107" i="10"/>
  <c r="AJ107" i="10"/>
  <c r="AI107" i="10"/>
  <c r="AH107" i="10"/>
  <c r="AG107" i="10"/>
  <c r="AF107" i="10"/>
  <c r="AE107" i="10"/>
  <c r="AD107" i="10"/>
  <c r="AC107" i="10"/>
  <c r="AB107" i="10"/>
  <c r="AA107" i="10"/>
  <c r="Z107" i="10"/>
  <c r="Y107" i="10"/>
  <c r="X107" i="10"/>
  <c r="W107" i="10"/>
  <c r="V107" i="10"/>
  <c r="U107" i="10"/>
  <c r="T107" i="10"/>
  <c r="S107" i="10"/>
  <c r="R107" i="10"/>
  <c r="Q107" i="10"/>
  <c r="P107" i="10"/>
  <c r="O107" i="10"/>
  <c r="N107" i="10"/>
  <c r="M107" i="10"/>
  <c r="L107" i="10"/>
  <c r="K107" i="10"/>
  <c r="J107" i="10"/>
  <c r="I107" i="10"/>
  <c r="H107" i="10"/>
  <c r="G107" i="10"/>
  <c r="F107" i="10"/>
  <c r="E107" i="10"/>
  <c r="BE106" i="10"/>
  <c r="BD106" i="10"/>
  <c r="AQ106" i="10"/>
  <c r="AP106" i="10"/>
  <c r="AO106" i="10"/>
  <c r="AN106" i="10"/>
  <c r="AM106" i="10"/>
  <c r="AL106" i="10"/>
  <c r="AK106" i="10"/>
  <c r="AJ106" i="10"/>
  <c r="AI106" i="10"/>
  <c r="AH106" i="10"/>
  <c r="AG106" i="10"/>
  <c r="AF106" i="10"/>
  <c r="AE106" i="10"/>
  <c r="AD106" i="10"/>
  <c r="AC106" i="10"/>
  <c r="AB106" i="10"/>
  <c r="AA106" i="10"/>
  <c r="Z106" i="10"/>
  <c r="Y106" i="10"/>
  <c r="X106" i="10"/>
  <c r="W106" i="10"/>
  <c r="V106" i="10"/>
  <c r="U106" i="10"/>
  <c r="T106" i="10"/>
  <c r="S106" i="10"/>
  <c r="R106" i="10"/>
  <c r="Q106" i="10"/>
  <c r="P106" i="10"/>
  <c r="O106" i="10"/>
  <c r="N106" i="10"/>
  <c r="M106" i="10"/>
  <c r="L106" i="10"/>
  <c r="K106" i="10"/>
  <c r="J106" i="10"/>
  <c r="I106" i="10"/>
  <c r="H106" i="10"/>
  <c r="G106" i="10"/>
  <c r="F106" i="10"/>
  <c r="E106" i="10"/>
  <c r="D61" i="10"/>
  <c r="AC57" i="10"/>
  <c r="AB57" i="10"/>
  <c r="AA57" i="10"/>
  <c r="Z57" i="10"/>
  <c r="Y57" i="10"/>
  <c r="X57" i="10"/>
  <c r="W57" i="10"/>
  <c r="V57" i="10"/>
  <c r="U57" i="10"/>
  <c r="T57" i="10"/>
  <c r="S57" i="10"/>
  <c r="R57" i="10"/>
  <c r="AD54" i="10"/>
  <c r="AD56" i="10" s="1"/>
  <c r="AD55" i="10" s="1"/>
  <c r="E53" i="10"/>
  <c r="E54" i="10" s="1"/>
  <c r="E56" i="10" s="1"/>
  <c r="BG52" i="10"/>
  <c r="BF52" i="10"/>
  <c r="BF47" i="10" s="1"/>
  <c r="BE52" i="10"/>
  <c r="BC52" i="10"/>
  <c r="BB52" i="10"/>
  <c r="BA52" i="10"/>
  <c r="AZ52" i="10"/>
  <c r="AY52" i="10"/>
  <c r="AX52" i="10"/>
  <c r="AW52" i="10"/>
  <c r="AV52" i="10"/>
  <c r="AU52" i="10"/>
  <c r="AT52" i="10"/>
  <c r="AS52" i="10"/>
  <c r="AR52" i="10"/>
  <c r="AP52" i="10"/>
  <c r="AO52" i="10"/>
  <c r="AN52" i="10"/>
  <c r="AM52" i="10"/>
  <c r="Q52" i="10"/>
  <c r="BD51" i="10"/>
  <c r="AL51" i="10"/>
  <c r="AK51" i="10"/>
  <c r="AJ51" i="10"/>
  <c r="AI51" i="10"/>
  <c r="AH51" i="10"/>
  <c r="AG51" i="10"/>
  <c r="AF51" i="10"/>
  <c r="AE51" i="10"/>
  <c r="AD51" i="10"/>
  <c r="Q51" i="10"/>
  <c r="AF50" i="10"/>
  <c r="AE50" i="10"/>
  <c r="AE52" i="10" s="1"/>
  <c r="Q50" i="10"/>
  <c r="AD50" i="10" s="1"/>
  <c r="AD52" i="10" s="1"/>
  <c r="AD47" i="10" s="1"/>
  <c r="J50" i="10"/>
  <c r="K50" i="10" s="1"/>
  <c r="L50" i="10" s="1"/>
  <c r="M50" i="10" s="1"/>
  <c r="N50" i="10" s="1"/>
  <c r="O50" i="10" s="1"/>
  <c r="P50" i="10" s="1"/>
  <c r="H50" i="10"/>
  <c r="G50" i="10"/>
  <c r="F50" i="10"/>
  <c r="E50" i="10"/>
  <c r="AE49" i="10"/>
  <c r="E49" i="10"/>
  <c r="E48" i="10"/>
  <c r="BG47" i="10"/>
  <c r="BE47" i="10"/>
  <c r="BD47" i="10"/>
  <c r="AQ47" i="10"/>
  <c r="Q47" i="10"/>
  <c r="Q49" i="10"/>
  <c r="V41" i="10"/>
  <c r="V63" i="10" s="1"/>
  <c r="AF40" i="10"/>
  <c r="E40" i="10"/>
  <c r="F40" i="10" s="1"/>
  <c r="BC39" i="10"/>
  <c r="BB39" i="10"/>
  <c r="BA39" i="10"/>
  <c r="AZ39" i="10"/>
  <c r="AY39" i="10"/>
  <c r="AX39" i="10"/>
  <c r="AW39" i="10"/>
  <c r="AV39" i="10"/>
  <c r="AU39" i="10"/>
  <c r="AT39" i="10"/>
  <c r="AS39" i="10"/>
  <c r="AR39" i="10"/>
  <c r="AP39" i="10"/>
  <c r="AO39" i="10"/>
  <c r="AN39" i="10"/>
  <c r="AM39" i="10"/>
  <c r="AL39" i="10"/>
  <c r="AK39" i="10"/>
  <c r="AJ39" i="10"/>
  <c r="AI39" i="10"/>
  <c r="AH39" i="10"/>
  <c r="AG39" i="10"/>
  <c r="AF39" i="10"/>
  <c r="AE39" i="10"/>
  <c r="AE41" i="10"/>
  <c r="AE43" i="10" s="1"/>
  <c r="AC39" i="10"/>
  <c r="AC41" i="10" s="1"/>
  <c r="AB39" i="10"/>
  <c r="AB41" i="10" s="1"/>
  <c r="AA39" i="10"/>
  <c r="AA41" i="10" s="1"/>
  <c r="Z39" i="10"/>
  <c r="Z41" i="10" s="1"/>
  <c r="Z105" i="10" s="1"/>
  <c r="Z110" i="10" s="1"/>
  <c r="Y39" i="10"/>
  <c r="Y41" i="10"/>
  <c r="X39" i="10"/>
  <c r="X41" i="10" s="1"/>
  <c r="W39" i="10"/>
  <c r="W41" i="10" s="1"/>
  <c r="V39" i="10"/>
  <c r="U39" i="10"/>
  <c r="U41" i="10" s="1"/>
  <c r="T39" i="10"/>
  <c r="T41" i="10" s="1"/>
  <c r="S39" i="10"/>
  <c r="R39" i="10"/>
  <c r="R41" i="10" s="1"/>
  <c r="R43" i="10" s="1"/>
  <c r="Q39" i="10"/>
  <c r="Q36" i="10" s="1"/>
  <c r="BD38" i="10"/>
  <c r="AQ38" i="10"/>
  <c r="AD38" i="10"/>
  <c r="Q38" i="10"/>
  <c r="Q37" i="10"/>
  <c r="AD37" i="10" s="1"/>
  <c r="J37" i="10"/>
  <c r="K37" i="10" s="1"/>
  <c r="L37" i="10" s="1"/>
  <c r="M37" i="10" s="1"/>
  <c r="N37" i="10" s="1"/>
  <c r="O37" i="10" s="1"/>
  <c r="P37" i="10" s="1"/>
  <c r="H37" i="10"/>
  <c r="G37" i="10"/>
  <c r="F37" i="10"/>
  <c r="E37" i="10"/>
  <c r="S36" i="10"/>
  <c r="E36" i="10"/>
  <c r="F36" i="10" s="1"/>
  <c r="AE35" i="10"/>
  <c r="AC35" i="10"/>
  <c r="AC60" i="10" s="1"/>
  <c r="AB35" i="10"/>
  <c r="AB60" i="10" s="1"/>
  <c r="AA35" i="10"/>
  <c r="AA60" i="10" s="1"/>
  <c r="Z35" i="10"/>
  <c r="Z60" i="10" s="1"/>
  <c r="Y35" i="10"/>
  <c r="Y60" i="10" s="1"/>
  <c r="X35" i="10"/>
  <c r="X60" i="10" s="1"/>
  <c r="W35" i="10"/>
  <c r="W60" i="10" s="1"/>
  <c r="V35" i="10"/>
  <c r="V60" i="10" s="1"/>
  <c r="U35" i="10"/>
  <c r="U60" i="10" s="1"/>
  <c r="T35" i="10"/>
  <c r="T60" i="10" s="1"/>
  <c r="S35" i="10"/>
  <c r="S60" i="10" s="1"/>
  <c r="R35" i="10"/>
  <c r="R60" i="10" s="1"/>
  <c r="E35" i="10"/>
  <c r="BD34" i="10"/>
  <c r="AQ34" i="10"/>
  <c r="Q34" i="10"/>
  <c r="E33" i="10"/>
  <c r="AC28" i="10"/>
  <c r="AB28" i="10"/>
  <c r="AB30" i="10"/>
  <c r="AB31" i="10" s="1"/>
  <c r="AA28" i="10"/>
  <c r="AA30" i="10"/>
  <c r="Z28" i="10"/>
  <c r="Z30" i="10" s="1"/>
  <c r="Y28" i="10"/>
  <c r="Y105" i="10" s="1"/>
  <c r="Y104" i="10" s="1"/>
  <c r="X28" i="10"/>
  <c r="W28" i="10"/>
  <c r="W30" i="10" s="1"/>
  <c r="V28" i="10"/>
  <c r="U28" i="10"/>
  <c r="U120" i="10" s="1"/>
  <c r="T28" i="10"/>
  <c r="T30" i="10" s="1"/>
  <c r="S28" i="10"/>
  <c r="R28" i="10"/>
  <c r="R30" i="10"/>
  <c r="R29" i="10" s="1"/>
  <c r="E27" i="10"/>
  <c r="BG26" i="10"/>
  <c r="BG28" i="10" s="1"/>
  <c r="BG64" i="10" s="1"/>
  <c r="BF26" i="10"/>
  <c r="BF20" i="10" s="1"/>
  <c r="BF21" i="10" s="1"/>
  <c r="BE26" i="10"/>
  <c r="BE122" i="10" s="1"/>
  <c r="BC26" i="10"/>
  <c r="BC28" i="10"/>
  <c r="BC64" i="10" s="1"/>
  <c r="BB26" i="10"/>
  <c r="BB28" i="10" s="1"/>
  <c r="BB64" i="10"/>
  <c r="BA26" i="10"/>
  <c r="BA28" i="10" s="1"/>
  <c r="BA64" i="10" s="1"/>
  <c r="AZ26" i="10"/>
  <c r="AZ28" i="10" s="1"/>
  <c r="AZ64" i="10" s="1"/>
  <c r="AY26" i="10"/>
  <c r="AY28" i="10"/>
  <c r="AY64" i="10" s="1"/>
  <c r="AX26" i="10"/>
  <c r="AX28" i="10" s="1"/>
  <c r="AX64" i="10" s="1"/>
  <c r="AW26" i="10"/>
  <c r="AW28" i="10" s="1"/>
  <c r="AW64" i="10" s="1"/>
  <c r="AV26" i="10"/>
  <c r="AV28" i="10" s="1"/>
  <c r="AV64" i="10" s="1"/>
  <c r="AU26" i="10"/>
  <c r="AU28" i="10"/>
  <c r="AU64" i="10" s="1"/>
  <c r="AT26" i="10"/>
  <c r="AS26" i="10"/>
  <c r="AS28" i="10" s="1"/>
  <c r="AS64" i="10" s="1"/>
  <c r="AR26" i="10"/>
  <c r="AR28" i="10" s="1"/>
  <c r="AR64" i="10" s="1"/>
  <c r="AP26" i="10"/>
  <c r="AP122" i="10" s="1"/>
  <c r="AO26" i="10"/>
  <c r="AO28" i="10" s="1"/>
  <c r="AN26" i="10"/>
  <c r="AN122" i="10" s="1"/>
  <c r="AM26" i="10"/>
  <c r="AM28" i="10" s="1"/>
  <c r="AL26" i="10"/>
  <c r="AL122" i="10" s="1"/>
  <c r="AK26" i="10"/>
  <c r="AK122" i="10" s="1"/>
  <c r="AJ26" i="10"/>
  <c r="AJ122" i="10" s="1"/>
  <c r="AI26" i="10"/>
  <c r="AI122" i="10" s="1"/>
  <c r="AH26" i="10"/>
  <c r="AH122" i="10" s="1"/>
  <c r="AG26" i="10"/>
  <c r="AG122" i="10"/>
  <c r="AF26" i="10"/>
  <c r="AF122" i="10" s="1"/>
  <c r="AE26" i="10"/>
  <c r="AE122" i="10" s="1"/>
  <c r="D26" i="10"/>
  <c r="BD25" i="10"/>
  <c r="AQ25" i="10"/>
  <c r="AQ4" i="10" s="1"/>
  <c r="AD25" i="10"/>
  <c r="AD121" i="10"/>
  <c r="Q25" i="10"/>
  <c r="Q121" i="10" s="1"/>
  <c r="BD24" i="10"/>
  <c r="AQ24" i="10"/>
  <c r="AD24" i="10"/>
  <c r="Q24" i="10"/>
  <c r="AD23" i="10"/>
  <c r="AD26" i="10" s="1"/>
  <c r="AD20" i="10" s="1"/>
  <c r="AD21" i="10" s="1"/>
  <c r="Q23" i="10"/>
  <c r="H23" i="10"/>
  <c r="G23" i="10"/>
  <c r="F23" i="10"/>
  <c r="E23" i="10"/>
  <c r="AE22" i="10"/>
  <c r="F22" i="10"/>
  <c r="G22" i="10"/>
  <c r="H22" i="10" s="1"/>
  <c r="I22" i="10" s="1"/>
  <c r="I19" i="10" s="1"/>
  <c r="E22" i="10"/>
  <c r="AP21" i="10"/>
  <c r="AO21" i="10"/>
  <c r="AN21" i="10"/>
  <c r="AM21" i="10"/>
  <c r="AL21" i="10"/>
  <c r="AK21" i="10"/>
  <c r="AJ21" i="10"/>
  <c r="AI21" i="10"/>
  <c r="AH21" i="10"/>
  <c r="AG21" i="10"/>
  <c r="AF21" i="10"/>
  <c r="AE21" i="10"/>
  <c r="E21" i="10"/>
  <c r="E60" i="10" s="1"/>
  <c r="F94" i="10" s="1"/>
  <c r="D21" i="10"/>
  <c r="D60" i="10" s="1"/>
  <c r="BG20" i="10"/>
  <c r="BG21" i="10" s="1"/>
  <c r="BE20" i="10"/>
  <c r="BE21" i="10" s="1"/>
  <c r="AQ20" i="10"/>
  <c r="AQ21" i="10" s="1"/>
  <c r="Q20" i="10"/>
  <c r="AE19" i="10"/>
  <c r="AC19" i="10"/>
  <c r="AB19" i="10"/>
  <c r="AA19" i="10"/>
  <c r="Z19" i="10"/>
  <c r="Y19" i="10"/>
  <c r="X19" i="10"/>
  <c r="W19" i="10"/>
  <c r="V19" i="10"/>
  <c r="U19" i="10"/>
  <c r="T19" i="10"/>
  <c r="S19" i="10"/>
  <c r="R19" i="10"/>
  <c r="E19" i="10"/>
  <c r="D5" i="10"/>
  <c r="AD4" i="10"/>
  <c r="D4" i="10"/>
  <c r="D3" i="10"/>
  <c r="AB29" i="10"/>
  <c r="F19" i="10"/>
  <c r="AQ121" i="10"/>
  <c r="E28" i="10"/>
  <c r="E64" i="10" s="1"/>
  <c r="F27" i="10"/>
  <c r="AJ28" i="10"/>
  <c r="R120" i="10"/>
  <c r="R64" i="10"/>
  <c r="Z120" i="10"/>
  <c r="Z64" i="10"/>
  <c r="AL28" i="10"/>
  <c r="AL64" i="10" s="1"/>
  <c r="Y43" i="10"/>
  <c r="AF28" i="10"/>
  <c r="AF120" i="10" s="1"/>
  <c r="T120" i="10"/>
  <c r="T64" i="10"/>
  <c r="X63" i="10"/>
  <c r="AB120" i="10"/>
  <c r="AB64" i="10"/>
  <c r="AP28" i="10"/>
  <c r="AP30" i="10" s="1"/>
  <c r="AP31" i="10" s="1"/>
  <c r="W66" i="10"/>
  <c r="W65" i="10" s="1"/>
  <c r="U63" i="10"/>
  <c r="Y120" i="10"/>
  <c r="Y64" i="10"/>
  <c r="AG28" i="10"/>
  <c r="AG64" i="10" s="1"/>
  <c r="AK28" i="10"/>
  <c r="AK120" i="10" s="1"/>
  <c r="BE28" i="10"/>
  <c r="T66" i="10"/>
  <c r="T65" i="10" s="1"/>
  <c r="AB43" i="10"/>
  <c r="AB44" i="10" s="1"/>
  <c r="W64" i="10"/>
  <c r="AA120" i="10"/>
  <c r="AA64" i="10"/>
  <c r="AA61" i="10"/>
  <c r="AI28" i="10"/>
  <c r="AI64" i="10" s="1"/>
  <c r="U30" i="10"/>
  <c r="U29" i="10" s="1"/>
  <c r="E120" i="10"/>
  <c r="U31" i="10"/>
  <c r="AK30" i="10"/>
  <c r="AK31" i="10" s="1"/>
  <c r="AG120" i="10"/>
  <c r="AG30" i="10"/>
  <c r="AG31" i="10" s="1"/>
  <c r="AP64" i="10"/>
  <c r="AJ120" i="10"/>
  <c r="AI120" i="10"/>
  <c r="AL120" i="10"/>
  <c r="F28" i="10"/>
  <c r="G27" i="10"/>
  <c r="G21" i="10" s="1"/>
  <c r="F21" i="10"/>
  <c r="F120" i="10"/>
  <c r="F64" i="10"/>
  <c r="F30" i="10"/>
  <c r="F31" i="10" s="1"/>
  <c r="AG29" i="10"/>
  <c r="H27" i="10"/>
  <c r="H21" i="10" s="1"/>
  <c r="AJ40" i="10"/>
  <c r="AI41" i="10"/>
  <c r="AI43" i="10" s="1"/>
  <c r="AI35" i="10"/>
  <c r="J22" i="10"/>
  <c r="I27" i="10"/>
  <c r="F29" i="10"/>
  <c r="BD40" i="10"/>
  <c r="BE40" i="10" s="1"/>
  <c r="BF40" i="10" s="1"/>
  <c r="AR40" i="10"/>
  <c r="AR41" i="10" s="1"/>
  <c r="AQ35" i="10"/>
  <c r="AD39" i="10" l="1"/>
  <c r="AD34" i="10" s="1"/>
  <c r="AQ37" i="10"/>
  <c r="AQ39" i="10" s="1"/>
  <c r="AQ41" i="10" s="1"/>
  <c r="AQ43" i="10" s="1"/>
  <c r="AQ42" i="10" s="1"/>
  <c r="F33" i="10"/>
  <c r="G36" i="10"/>
  <c r="AI44" i="10"/>
  <c r="AI42" i="10"/>
  <c r="AO30" i="10"/>
  <c r="AO120" i="10"/>
  <c r="AO64" i="10"/>
  <c r="AD49" i="10"/>
  <c r="G28" i="10"/>
  <c r="AP120" i="10"/>
  <c r="AF30" i="10"/>
  <c r="AK64" i="10"/>
  <c r="H19" i="10"/>
  <c r="Y30" i="10"/>
  <c r="AE28" i="10"/>
  <c r="W63" i="10"/>
  <c r="U64" i="10"/>
  <c r="AH28" i="10"/>
  <c r="AH120" i="10" s="1"/>
  <c r="AQ26" i="10"/>
  <c r="AQ122" i="10" s="1"/>
  <c r="AM122" i="10"/>
  <c r="AO122" i="10"/>
  <c r="AQ51" i="10"/>
  <c r="AQ52" i="10" s="1"/>
  <c r="BD52" i="10"/>
  <c r="H28" i="10"/>
  <c r="H30" i="10" s="1"/>
  <c r="AK29" i="10"/>
  <c r="AL30" i="10"/>
  <c r="AI30" i="10"/>
  <c r="AF64" i="10"/>
  <c r="E30" i="10"/>
  <c r="AF22" i="10"/>
  <c r="AD28" i="10"/>
  <c r="AD63" i="10" s="1"/>
  <c r="W120" i="10"/>
  <c r="AN28" i="10"/>
  <c r="G19" i="10"/>
  <c r="Q4" i="10"/>
  <c r="Q26" i="10"/>
  <c r="Q5" i="10" s="1"/>
  <c r="BF28" i="10"/>
  <c r="F53" i="10"/>
  <c r="AD57" i="10"/>
  <c r="AD30" i="10"/>
  <c r="AK40" i="10"/>
  <c r="AJ41" i="10"/>
  <c r="AJ35" i="10"/>
  <c r="AN120" i="10"/>
  <c r="AN30" i="10"/>
  <c r="AN64" i="10"/>
  <c r="AQ44" i="10"/>
  <c r="I28" i="10"/>
  <c r="I21" i="10"/>
  <c r="J27" i="10"/>
  <c r="BG40" i="10"/>
  <c r="AR35" i="10"/>
  <c r="BD35" i="10" s="1"/>
  <c r="AS40" i="10"/>
  <c r="H64" i="10"/>
  <c r="K22" i="10"/>
  <c r="J19" i="10"/>
  <c r="AP29" i="10"/>
  <c r="AB42" i="10"/>
  <c r="E57" i="10"/>
  <c r="E55" i="10"/>
  <c r="BG30" i="10"/>
  <c r="Y42" i="10"/>
  <c r="Y44" i="10"/>
  <c r="S120" i="10"/>
  <c r="S63" i="10"/>
  <c r="S30" i="10"/>
  <c r="S64" i="10"/>
  <c r="S105" i="10"/>
  <c r="W31" i="10"/>
  <c r="W29" i="10"/>
  <c r="AA29" i="10"/>
  <c r="AA31" i="10"/>
  <c r="AC64" i="10"/>
  <c r="AC30" i="10"/>
  <c r="AC105" i="10"/>
  <c r="AC63" i="10"/>
  <c r="AC61" i="10"/>
  <c r="T36" i="10"/>
  <c r="U36" i="10" s="1"/>
  <c r="V36" i="10" s="1"/>
  <c r="W36" i="10" s="1"/>
  <c r="S41" i="10"/>
  <c r="S33" i="10"/>
  <c r="W61" i="10"/>
  <c r="W105" i="10"/>
  <c r="W43" i="10"/>
  <c r="AE42" i="10"/>
  <c r="AE44" i="10"/>
  <c r="V66" i="10"/>
  <c r="V65" i="10" s="1"/>
  <c r="V43" i="10"/>
  <c r="AC120" i="10"/>
  <c r="Q22" i="10"/>
  <c r="Q122" i="10"/>
  <c r="AM64" i="10"/>
  <c r="AM30" i="10"/>
  <c r="R42" i="10"/>
  <c r="R44" i="10"/>
  <c r="BD4" i="10"/>
  <c r="BD121" i="10"/>
  <c r="AT28" i="10"/>
  <c r="AT64" i="10" s="1"/>
  <c r="BD26" i="10"/>
  <c r="U66" i="10"/>
  <c r="U65" i="10" s="1"/>
  <c r="U105" i="10"/>
  <c r="U43" i="10"/>
  <c r="U61" i="10"/>
  <c r="Y61" i="10"/>
  <c r="Y63" i="10"/>
  <c r="Y66" i="10"/>
  <c r="Y65" i="10" s="1"/>
  <c r="AB61" i="10"/>
  <c r="AB63" i="10"/>
  <c r="AB66" i="10"/>
  <c r="AB65" i="10" s="1"/>
  <c r="AG40" i="10"/>
  <c r="AF41" i="10"/>
  <c r="F49" i="10"/>
  <c r="E46" i="10"/>
  <c r="AM120" i="10"/>
  <c r="BD37" i="10"/>
  <c r="Z104" i="10"/>
  <c r="BE30" i="10"/>
  <c r="BE120" i="10"/>
  <c r="BE64" i="10"/>
  <c r="AB105" i="10"/>
  <c r="AJ64" i="10"/>
  <c r="AJ30" i="10"/>
  <c r="V105" i="10"/>
  <c r="V64" i="10"/>
  <c r="V30" i="10"/>
  <c r="V120" i="10"/>
  <c r="V61" i="10"/>
  <c r="Z29" i="10"/>
  <c r="Z31" i="10"/>
  <c r="AC43" i="10"/>
  <c r="AC66" i="10"/>
  <c r="AC65" i="10" s="1"/>
  <c r="R63" i="10"/>
  <c r="R61" i="10"/>
  <c r="AD41" i="10"/>
  <c r="R105" i="10"/>
  <c r="R66" i="10"/>
  <c r="R65" i="10" s="1"/>
  <c r="AF49" i="10"/>
  <c r="Y110" i="10"/>
  <c r="AH64" i="10"/>
  <c r="R31" i="10"/>
  <c r="AD122" i="10"/>
  <c r="AD5" i="10"/>
  <c r="T31" i="10"/>
  <c r="T29" i="10"/>
  <c r="X105" i="10"/>
  <c r="X30" i="10"/>
  <c r="X64" i="10"/>
  <c r="X120" i="10"/>
  <c r="X61" i="10"/>
  <c r="BF30" i="10"/>
  <c r="BF64" i="10"/>
  <c r="AF35" i="10"/>
  <c r="T63" i="10"/>
  <c r="T61" i="10"/>
  <c r="T105" i="10"/>
  <c r="T43" i="10"/>
  <c r="X66" i="10"/>
  <c r="X65" i="10" s="1"/>
  <c r="X43" i="10"/>
  <c r="AA66" i="10"/>
  <c r="AA65" i="10" s="1"/>
  <c r="AA43" i="10"/>
  <c r="AA63" i="10"/>
  <c r="AA105" i="10"/>
  <c r="F41" i="10"/>
  <c r="G40" i="10"/>
  <c r="F35" i="10"/>
  <c r="Z61" i="10"/>
  <c r="Z66" i="10"/>
  <c r="Z65" i="10" s="1"/>
  <c r="Z63" i="10"/>
  <c r="Z43" i="10"/>
  <c r="AG50" i="10"/>
  <c r="AF52" i="10"/>
  <c r="E41" i="10"/>
  <c r="AE64" i="10" l="1"/>
  <c r="AE30" i="10"/>
  <c r="AE120" i="10"/>
  <c r="AF29" i="10"/>
  <c r="AF31" i="10"/>
  <c r="AD120" i="10"/>
  <c r="AD64" i="10"/>
  <c r="F48" i="10"/>
  <c r="F60" i="10" s="1"/>
  <c r="G94" i="10" s="1"/>
  <c r="F54" i="10"/>
  <c r="F56" i="10" s="1"/>
  <c r="G53" i="10"/>
  <c r="AF19" i="10"/>
  <c r="AG22" i="10"/>
  <c r="AL31" i="10"/>
  <c r="AL29" i="10"/>
  <c r="Y31" i="10"/>
  <c r="Y29" i="10"/>
  <c r="G33" i="10"/>
  <c r="H36" i="10"/>
  <c r="AH30" i="10"/>
  <c r="AQ28" i="10"/>
  <c r="AQ64" i="10" s="1"/>
  <c r="AQ5" i="10"/>
  <c r="H120" i="10"/>
  <c r="AD3" i="10"/>
  <c r="E29" i="10"/>
  <c r="E31" i="10"/>
  <c r="G120" i="10"/>
  <c r="G30" i="10"/>
  <c r="G64" i="10"/>
  <c r="AO29" i="10"/>
  <c r="AO31" i="10"/>
  <c r="AI29" i="10"/>
  <c r="AI31" i="10"/>
  <c r="H29" i="10"/>
  <c r="H31" i="10"/>
  <c r="E105" i="10"/>
  <c r="E43" i="10"/>
  <c r="E66" i="10"/>
  <c r="E61" i="10"/>
  <c r="E63" i="10"/>
  <c r="E65" i="10"/>
  <c r="G35" i="10"/>
  <c r="G41" i="10"/>
  <c r="H40" i="10"/>
  <c r="AA42" i="10"/>
  <c r="AA44" i="10"/>
  <c r="T44" i="10"/>
  <c r="T42" i="10"/>
  <c r="AB104" i="10"/>
  <c r="AB110" i="10"/>
  <c r="F46" i="10"/>
  <c r="G49" i="10"/>
  <c r="S29" i="10"/>
  <c r="S31" i="10"/>
  <c r="K19" i="10"/>
  <c r="L22" i="10"/>
  <c r="K27" i="10"/>
  <c r="J21" i="10"/>
  <c r="J28" i="10"/>
  <c r="AJ43" i="10"/>
  <c r="R104" i="10"/>
  <c r="R110" i="10"/>
  <c r="BE37" i="10"/>
  <c r="BD39" i="10"/>
  <c r="BD41" i="10" s="1"/>
  <c r="S110" i="10"/>
  <c r="S104" i="10"/>
  <c r="AG52" i="10"/>
  <c r="AH50" i="10"/>
  <c r="AA104" i="10"/>
  <c r="AA110" i="10"/>
  <c r="X44" i="10"/>
  <c r="X42" i="10"/>
  <c r="BF29" i="10"/>
  <c r="BF31" i="10"/>
  <c r="X31" i="10"/>
  <c r="X29" i="10"/>
  <c r="AD43" i="10"/>
  <c r="AD66" i="10"/>
  <c r="AD65" i="10" s="1"/>
  <c r="AC42" i="10"/>
  <c r="AC44" i="10"/>
  <c r="AJ29" i="10"/>
  <c r="AJ31" i="10"/>
  <c r="AH40" i="10"/>
  <c r="AG41" i="10"/>
  <c r="AG35" i="10"/>
  <c r="U42" i="10"/>
  <c r="U44" i="10"/>
  <c r="V44" i="10"/>
  <c r="V42" i="10"/>
  <c r="W44" i="10"/>
  <c r="W42" i="10"/>
  <c r="S43" i="10"/>
  <c r="S66" i="10"/>
  <c r="S65" i="10" s="1"/>
  <c r="AC104" i="10"/>
  <c r="AC110" i="10"/>
  <c r="S61" i="10"/>
  <c r="AS41" i="10"/>
  <c r="AT40" i="10"/>
  <c r="I120" i="10"/>
  <c r="I30" i="10"/>
  <c r="I64" i="10"/>
  <c r="AD61" i="10"/>
  <c r="AD31" i="10"/>
  <c r="AD29" i="10"/>
  <c r="F65" i="10"/>
  <c r="F61" i="10"/>
  <c r="F43" i="10"/>
  <c r="F66" i="10"/>
  <c r="T110" i="10"/>
  <c r="T104" i="10"/>
  <c r="V104" i="10"/>
  <c r="V110" i="10"/>
  <c r="AF43" i="10"/>
  <c r="BD28" i="10"/>
  <c r="BD122" i="10"/>
  <c r="BD5" i="10"/>
  <c r="BD20" i="10"/>
  <c r="BD21" i="10" s="1"/>
  <c r="BG29" i="10"/>
  <c r="BG31" i="10"/>
  <c r="AN29" i="10"/>
  <c r="AN31" i="10"/>
  <c r="AK35" i="10"/>
  <c r="AL40" i="10"/>
  <c r="AK41" i="10"/>
  <c r="Z44" i="10"/>
  <c r="Z42" i="10"/>
  <c r="X104" i="10"/>
  <c r="X110" i="10"/>
  <c r="AH31" i="10"/>
  <c r="AH29" i="10"/>
  <c r="AQ120" i="10"/>
  <c r="AQ30" i="10"/>
  <c r="AQ3" i="10"/>
  <c r="AG49" i="10"/>
  <c r="AF46" i="10"/>
  <c r="V31" i="10"/>
  <c r="V29" i="10"/>
  <c r="BE31" i="10"/>
  <c r="BE29" i="10"/>
  <c r="U110" i="10"/>
  <c r="U104" i="10"/>
  <c r="AM31" i="10"/>
  <c r="AM29" i="10"/>
  <c r="W110" i="10"/>
  <c r="W104" i="10"/>
  <c r="W33" i="10"/>
  <c r="X36" i="10"/>
  <c r="AC31" i="10"/>
  <c r="AC29" i="10"/>
  <c r="AD105" i="10"/>
  <c r="G60" i="10" l="1"/>
  <c r="H94" i="10" s="1"/>
  <c r="F105" i="10"/>
  <c r="F104" i="10" s="1"/>
  <c r="G102" i="10" s="1"/>
  <c r="F63" i="10"/>
  <c r="AH22" i="10"/>
  <c r="AG19" i="10"/>
  <c r="G29" i="10"/>
  <c r="G31" i="10"/>
  <c r="I36" i="10"/>
  <c r="J36" i="10" s="1"/>
  <c r="K36" i="10" s="1"/>
  <c r="H33" i="10"/>
  <c r="H53" i="10"/>
  <c r="G48" i="10"/>
  <c r="G54" i="10"/>
  <c r="G56" i="10" s="1"/>
  <c r="AE29" i="10"/>
  <c r="AE31" i="10"/>
  <c r="F57" i="10"/>
  <c r="F55" i="10"/>
  <c r="AD110" i="10"/>
  <c r="AD104" i="10"/>
  <c r="AF42" i="10"/>
  <c r="AF44" i="10"/>
  <c r="G55" i="10"/>
  <c r="G57" i="10"/>
  <c r="F44" i="10"/>
  <c r="F42" i="10"/>
  <c r="I31" i="10"/>
  <c r="I29" i="10"/>
  <c r="S42" i="10"/>
  <c r="S44" i="10"/>
  <c r="J30" i="10"/>
  <c r="J64" i="10"/>
  <c r="J120" i="10"/>
  <c r="M22" i="10"/>
  <c r="L19" i="10"/>
  <c r="I40" i="10"/>
  <c r="H41" i="10"/>
  <c r="H35" i="10"/>
  <c r="E44" i="10"/>
  <c r="E42" i="10"/>
  <c r="AK43" i="10"/>
  <c r="AD42" i="10"/>
  <c r="AD44" i="10"/>
  <c r="AI50" i="10"/>
  <c r="AH52" i="10"/>
  <c r="AG46" i="10" s="1"/>
  <c r="G65" i="10"/>
  <c r="G43" i="10"/>
  <c r="G61" i="10"/>
  <c r="G105" i="10"/>
  <c r="G66" i="10"/>
  <c r="E110" i="10"/>
  <c r="E104" i="10"/>
  <c r="F102" i="10" s="1"/>
  <c r="Y36" i="10"/>
  <c r="X33" i="10"/>
  <c r="AM40" i="10"/>
  <c r="AL35" i="10"/>
  <c r="AL41" i="10"/>
  <c r="AG43" i="10"/>
  <c r="BD43" i="10"/>
  <c r="K21" i="10"/>
  <c r="K28" i="10"/>
  <c r="L27" i="10"/>
  <c r="H49" i="10"/>
  <c r="G46" i="10"/>
  <c r="AH49" i="10"/>
  <c r="AQ31" i="10"/>
  <c r="AQ29" i="10"/>
  <c r="BD30" i="10"/>
  <c r="BD64" i="10"/>
  <c r="BD120" i="10"/>
  <c r="BD3" i="10"/>
  <c r="F110" i="10"/>
  <c r="AU40" i="10"/>
  <c r="AT41" i="10"/>
  <c r="AH41" i="10"/>
  <c r="AH35" i="10"/>
  <c r="BF37" i="10"/>
  <c r="BE39" i="10"/>
  <c r="AJ42" i="10"/>
  <c r="AJ44" i="10"/>
  <c r="H54" i="10" l="1"/>
  <c r="H56" i="10" s="1"/>
  <c r="H48" i="10"/>
  <c r="H60" i="10" s="1"/>
  <c r="I94" i="10" s="1"/>
  <c r="I53" i="10"/>
  <c r="L36" i="10"/>
  <c r="K33" i="10"/>
  <c r="AI22" i="10"/>
  <c r="AH19" i="10"/>
  <c r="G63" i="10"/>
  <c r="AV40" i="10"/>
  <c r="AU41" i="10"/>
  <c r="BD42" i="10"/>
  <c r="BD44" i="10"/>
  <c r="AM41" i="10"/>
  <c r="AN40" i="10"/>
  <c r="AM35" i="10"/>
  <c r="I41" i="10"/>
  <c r="J40" i="10"/>
  <c r="I35" i="10"/>
  <c r="I60" i="10" s="1"/>
  <c r="J94" i="10" s="1"/>
  <c r="BE34" i="10"/>
  <c r="BE35" i="10" s="1"/>
  <c r="BE41" i="10"/>
  <c r="AH43" i="10"/>
  <c r="AI49" i="10"/>
  <c r="G110" i="10"/>
  <c r="G104" i="10"/>
  <c r="H102" i="10" s="1"/>
  <c r="AJ50" i="10"/>
  <c r="AI52" i="10"/>
  <c r="AH46" i="10" s="1"/>
  <c r="BF39" i="10"/>
  <c r="BG37" i="10"/>
  <c r="BG39" i="10" s="1"/>
  <c r="BD29" i="10"/>
  <c r="BD31" i="10"/>
  <c r="L21" i="10"/>
  <c r="L28" i="10"/>
  <c r="M27" i="10"/>
  <c r="AG44" i="10"/>
  <c r="AG42" i="10"/>
  <c r="AL43" i="10"/>
  <c r="AK44" i="10"/>
  <c r="AK42" i="10"/>
  <c r="M19" i="10"/>
  <c r="N22" i="10"/>
  <c r="J29" i="10"/>
  <c r="J31" i="10"/>
  <c r="I49" i="10"/>
  <c r="H46" i="10"/>
  <c r="K120" i="10"/>
  <c r="K64" i="10"/>
  <c r="K30" i="10"/>
  <c r="Y33" i="10"/>
  <c r="Z36" i="10"/>
  <c r="G44" i="10"/>
  <c r="G42" i="10"/>
  <c r="H66" i="10"/>
  <c r="H43" i="10"/>
  <c r="H63" i="10"/>
  <c r="H61" i="10"/>
  <c r="AI19" i="10" l="1"/>
  <c r="AJ22" i="10"/>
  <c r="H57" i="10"/>
  <c r="H55" i="10"/>
  <c r="H65" i="10"/>
  <c r="M36" i="10"/>
  <c r="L33" i="10"/>
  <c r="H105" i="10"/>
  <c r="H110" i="10" s="1"/>
  <c r="I54" i="10"/>
  <c r="I56" i="10" s="1"/>
  <c r="J53" i="10"/>
  <c r="O22" i="10"/>
  <c r="N19" i="10"/>
  <c r="AK50" i="10"/>
  <c r="AJ52" i="10"/>
  <c r="J41" i="10"/>
  <c r="K40" i="10"/>
  <c r="J35" i="10"/>
  <c r="H104" i="10"/>
  <c r="I102" i="10" s="1"/>
  <c r="AA36" i="10"/>
  <c r="Z33" i="10"/>
  <c r="K31" i="10"/>
  <c r="K29" i="10"/>
  <c r="I46" i="10"/>
  <c r="J49" i="10"/>
  <c r="AL44" i="10"/>
  <c r="AL42" i="10"/>
  <c r="M28" i="10"/>
  <c r="M21" i="10"/>
  <c r="N27" i="10"/>
  <c r="BG34" i="10"/>
  <c r="BG35" i="10" s="1"/>
  <c r="BG41" i="10"/>
  <c r="BE43" i="10"/>
  <c r="I43" i="10"/>
  <c r="I61" i="10"/>
  <c r="AN41" i="10"/>
  <c r="AO40" i="10"/>
  <c r="AN35" i="10"/>
  <c r="AW40" i="10"/>
  <c r="AV41" i="10"/>
  <c r="H44" i="10"/>
  <c r="H42" i="10"/>
  <c r="L120" i="10"/>
  <c r="L30" i="10"/>
  <c r="L64" i="10"/>
  <c r="BF34" i="10"/>
  <c r="BF35" i="10" s="1"/>
  <c r="BF41" i="10"/>
  <c r="AJ49" i="10"/>
  <c r="AI46" i="10"/>
  <c r="AH44" i="10"/>
  <c r="AH42" i="10"/>
  <c r="AM43" i="10"/>
  <c r="J48" i="10" l="1"/>
  <c r="J60" i="10" s="1"/>
  <c r="K94" i="10" s="1"/>
  <c r="K53" i="10"/>
  <c r="J54" i="10"/>
  <c r="J56" i="10" s="1"/>
  <c r="M33" i="10"/>
  <c r="N36" i="10"/>
  <c r="AJ19" i="10"/>
  <c r="AK22" i="10"/>
  <c r="I57" i="10"/>
  <c r="I55" i="10"/>
  <c r="I63" i="10"/>
  <c r="I65" i="10"/>
  <c r="I105" i="10"/>
  <c r="I66" i="10"/>
  <c r="AO35" i="10"/>
  <c r="AP40" i="10"/>
  <c r="AO41" i="10"/>
  <c r="AX40" i="10"/>
  <c r="AW41" i="10"/>
  <c r="AN43" i="10"/>
  <c r="I104" i="10"/>
  <c r="J102" i="10" s="1"/>
  <c r="I110" i="10"/>
  <c r="M64" i="10"/>
  <c r="M30" i="10"/>
  <c r="M120" i="10"/>
  <c r="L40" i="10"/>
  <c r="K41" i="10"/>
  <c r="K35" i="10"/>
  <c r="BF43" i="10"/>
  <c r="BE44" i="10"/>
  <c r="BE42" i="10"/>
  <c r="BG43" i="10"/>
  <c r="J43" i="10"/>
  <c r="J66" i="10"/>
  <c r="J65" i="10"/>
  <c r="J105" i="10"/>
  <c r="J61" i="10"/>
  <c r="J63" i="10"/>
  <c r="P22" i="10"/>
  <c r="P19" i="10" s="1"/>
  <c r="O19" i="10"/>
  <c r="AB36" i="10"/>
  <c r="AA33" i="10"/>
  <c r="AK52" i="10"/>
  <c r="AL50" i="10"/>
  <c r="AL52" i="10" s="1"/>
  <c r="AM42" i="10"/>
  <c r="AM44" i="10"/>
  <c r="AJ46" i="10"/>
  <c r="AK49" i="10"/>
  <c r="L31" i="10"/>
  <c r="L29" i="10"/>
  <c r="I42" i="10"/>
  <c r="I44" i="10"/>
  <c r="N21" i="10"/>
  <c r="N28" i="10"/>
  <c r="O27" i="10"/>
  <c r="J46" i="10"/>
  <c r="K49" i="10"/>
  <c r="N33" i="10" l="1"/>
  <c r="O36" i="10"/>
  <c r="AK19" i="10"/>
  <c r="AL22" i="10"/>
  <c r="J57" i="10"/>
  <c r="J55" i="10"/>
  <c r="K54" i="10"/>
  <c r="K56" i="10" s="1"/>
  <c r="L53" i="10"/>
  <c r="K48" i="10"/>
  <c r="K60" i="10" s="1"/>
  <c r="L94" i="10" s="1"/>
  <c r="N30" i="10"/>
  <c r="N64" i="10"/>
  <c r="N120" i="10"/>
  <c r="AK46" i="10"/>
  <c r="AL49" i="10"/>
  <c r="AB33" i="10"/>
  <c r="AC36" i="10"/>
  <c r="AE36" i="10" s="1"/>
  <c r="AF36" i="10" s="1"/>
  <c r="K43" i="10"/>
  <c r="K61" i="10"/>
  <c r="AY40" i="10"/>
  <c r="AX41" i="10"/>
  <c r="BG44" i="10"/>
  <c r="BG42" i="10"/>
  <c r="J104" i="10"/>
  <c r="K102" i="10" s="1"/>
  <c r="J110" i="10"/>
  <c r="AN42" i="10"/>
  <c r="AN44" i="10"/>
  <c r="AO43" i="10"/>
  <c r="J44" i="10"/>
  <c r="J42" i="10"/>
  <c r="L35" i="10"/>
  <c r="M40" i="10"/>
  <c r="L41" i="10"/>
  <c r="L49" i="10"/>
  <c r="K46" i="10"/>
  <c r="P27" i="10"/>
  <c r="O21" i="10"/>
  <c r="O28" i="10"/>
  <c r="BF42" i="10"/>
  <c r="BF44" i="10"/>
  <c r="M29" i="10"/>
  <c r="M31" i="10"/>
  <c r="AP35" i="10"/>
  <c r="AP41" i="10"/>
  <c r="L48" i="10" l="1"/>
  <c r="M53" i="10"/>
  <c r="L54" i="10"/>
  <c r="L56" i="10" s="1"/>
  <c r="AL19" i="10"/>
  <c r="AM22" i="10"/>
  <c r="K55" i="10"/>
  <c r="K57" i="10"/>
  <c r="K63" i="10"/>
  <c r="K66" i="10"/>
  <c r="K105" i="10"/>
  <c r="K65" i="10"/>
  <c r="O33" i="10"/>
  <c r="P36" i="10"/>
  <c r="K42" i="10"/>
  <c r="K44" i="10"/>
  <c r="AP43" i="10"/>
  <c r="AO42" i="10"/>
  <c r="AO44" i="10"/>
  <c r="AG36" i="10"/>
  <c r="AH36" i="10" s="1"/>
  <c r="AI36" i="10" s="1"/>
  <c r="AJ36" i="10" s="1"/>
  <c r="AF33" i="10"/>
  <c r="AL46" i="10"/>
  <c r="AM49" i="10"/>
  <c r="N31" i="10"/>
  <c r="N29" i="10"/>
  <c r="P21" i="10"/>
  <c r="P28" i="10"/>
  <c r="Q27" i="10"/>
  <c r="O30" i="10"/>
  <c r="O120" i="10"/>
  <c r="O64" i="10"/>
  <c r="L66" i="10"/>
  <c r="L65" i="10"/>
  <c r="L43" i="10"/>
  <c r="L63" i="10"/>
  <c r="L61" i="10"/>
  <c r="L105" i="10"/>
  <c r="K104" i="10"/>
  <c r="L102" i="10" s="1"/>
  <c r="K110" i="10"/>
  <c r="M49" i="10"/>
  <c r="L46" i="10"/>
  <c r="L60" i="10"/>
  <c r="M94" i="10" s="1"/>
  <c r="M41" i="10"/>
  <c r="N40" i="10"/>
  <c r="M35" i="10"/>
  <c r="Q21" i="10"/>
  <c r="AZ40" i="10"/>
  <c r="AY41" i="10"/>
  <c r="L55" i="10" l="1"/>
  <c r="L57" i="10"/>
  <c r="M54" i="10"/>
  <c r="M56" i="10" s="1"/>
  <c r="M48" i="10"/>
  <c r="M60" i="10" s="1"/>
  <c r="N94" i="10" s="1"/>
  <c r="N53" i="10"/>
  <c r="AM19" i="10"/>
  <c r="AN22" i="10"/>
  <c r="BA40" i="10"/>
  <c r="AZ41" i="10"/>
  <c r="M43" i="10"/>
  <c r="M63" i="10"/>
  <c r="M105" i="10"/>
  <c r="L44" i="10"/>
  <c r="L42" i="10"/>
  <c r="L110" i="10"/>
  <c r="L104" i="10"/>
  <c r="M102" i="10" s="1"/>
  <c r="P120" i="10"/>
  <c r="P64" i="10"/>
  <c r="P30" i="10"/>
  <c r="Q30" i="10" s="1"/>
  <c r="Q28" i="10"/>
  <c r="AJ33" i="10"/>
  <c r="AK36" i="10"/>
  <c r="AN49" i="10"/>
  <c r="AM46" i="10"/>
  <c r="AP42" i="10"/>
  <c r="AP44" i="10"/>
  <c r="N35" i="10"/>
  <c r="N41" i="10"/>
  <c r="O40" i="10"/>
  <c r="M46" i="10"/>
  <c r="N49" i="10"/>
  <c r="O31" i="10"/>
  <c r="O29" i="10"/>
  <c r="AN19" i="10" l="1"/>
  <c r="AO22" i="10"/>
  <c r="M55" i="10"/>
  <c r="M57" i="10"/>
  <c r="M66" i="10"/>
  <c r="M61" i="10"/>
  <c r="M65" i="10"/>
  <c r="N54" i="10"/>
  <c r="N56" i="10" s="1"/>
  <c r="O53" i="10"/>
  <c r="N48" i="10"/>
  <c r="Q29" i="10"/>
  <c r="Q31" i="10"/>
  <c r="AO49" i="10"/>
  <c r="AN46" i="10"/>
  <c r="M104" i="10"/>
  <c r="N102" i="10" s="1"/>
  <c r="M110" i="10"/>
  <c r="M44" i="10"/>
  <c r="M42" i="10"/>
  <c r="N46" i="10"/>
  <c r="O49" i="10"/>
  <c r="N43" i="10"/>
  <c r="N63" i="10"/>
  <c r="AL36" i="10"/>
  <c r="AK33" i="10"/>
  <c r="P29" i="10"/>
  <c r="P31" i="10"/>
  <c r="BB40" i="10"/>
  <c r="BA41" i="10"/>
  <c r="Q120" i="10"/>
  <c r="Q3" i="10"/>
  <c r="Q64" i="10"/>
  <c r="O35" i="10"/>
  <c r="O41" i="10"/>
  <c r="P40" i="10"/>
  <c r="N60" i="10"/>
  <c r="O94" i="10" s="1"/>
  <c r="N55" i="10" l="1"/>
  <c r="N57" i="10"/>
  <c r="N61" i="10"/>
  <c r="N66" i="10"/>
  <c r="N105" i="10"/>
  <c r="AO19" i="10"/>
  <c r="AP22" i="10"/>
  <c r="N65" i="10"/>
  <c r="O48" i="10"/>
  <c r="O60" i="10" s="1"/>
  <c r="P94" i="10" s="1"/>
  <c r="P53" i="10"/>
  <c r="O54" i="10"/>
  <c r="O56" i="10" s="1"/>
  <c r="Q53" i="10"/>
  <c r="AD53" i="10" s="1"/>
  <c r="P35" i="10"/>
  <c r="P41" i="10"/>
  <c r="Q40" i="10"/>
  <c r="AD40" i="10" s="1"/>
  <c r="AD35" i="10" s="1"/>
  <c r="BC40" i="10"/>
  <c r="BC41" i="10" s="1"/>
  <c r="BB41" i="10"/>
  <c r="AM36" i="10"/>
  <c r="AL33" i="10"/>
  <c r="N44" i="10"/>
  <c r="N42" i="10"/>
  <c r="O43" i="10"/>
  <c r="O66" i="10"/>
  <c r="O65" i="10"/>
  <c r="O61" i="10"/>
  <c r="O105" i="10"/>
  <c r="O63" i="10"/>
  <c r="N110" i="10"/>
  <c r="N104" i="10"/>
  <c r="O46" i="10"/>
  <c r="P49" i="10"/>
  <c r="AO46" i="10"/>
  <c r="AP49" i="10"/>
  <c r="O102" i="10" l="1"/>
  <c r="AQ53" i="10"/>
  <c r="AE53" i="10"/>
  <c r="AD48" i="10"/>
  <c r="AD60" i="10" s="1"/>
  <c r="AD94" i="10" s="1"/>
  <c r="O55" i="10"/>
  <c r="O57" i="10"/>
  <c r="AP19" i="10"/>
  <c r="AQ22" i="10"/>
  <c r="AR22" i="10"/>
  <c r="AS22" i="10" s="1"/>
  <c r="AT22" i="10" s="1"/>
  <c r="AU22" i="10" s="1"/>
  <c r="AV22" i="10" s="1"/>
  <c r="AW22" i="10" s="1"/>
  <c r="AX22" i="10" s="1"/>
  <c r="AY22" i="10" s="1"/>
  <c r="AZ22" i="10" s="1"/>
  <c r="BA22" i="10" s="1"/>
  <c r="BB22" i="10" s="1"/>
  <c r="BC22" i="10" s="1"/>
  <c r="BD22" i="10" s="1"/>
  <c r="BE22" i="10" s="1"/>
  <c r="BF22" i="10" s="1"/>
  <c r="BG22" i="10" s="1"/>
  <c r="P54" i="10"/>
  <c r="P56" i="10" s="1"/>
  <c r="P48" i="10"/>
  <c r="Q48" i="10" s="1"/>
  <c r="P60" i="10"/>
  <c r="Q94" i="10" s="1"/>
  <c r="Q35" i="10"/>
  <c r="Q60" i="10" s="1"/>
  <c r="O44" i="10"/>
  <c r="O42" i="10"/>
  <c r="O104" i="10"/>
  <c r="P102" i="10" s="1"/>
  <c r="O110" i="10"/>
  <c r="AR49" i="10"/>
  <c r="AS49" i="10" s="1"/>
  <c r="AT49" i="10" s="1"/>
  <c r="AU49" i="10" s="1"/>
  <c r="AV49" i="10" s="1"/>
  <c r="AW49" i="10" s="1"/>
  <c r="AX49" i="10" s="1"/>
  <c r="AY49" i="10" s="1"/>
  <c r="AZ49" i="10" s="1"/>
  <c r="BA49" i="10" s="1"/>
  <c r="BB49" i="10" s="1"/>
  <c r="BC49" i="10" s="1"/>
  <c r="AQ49" i="10"/>
  <c r="BD49" i="10" s="1"/>
  <c r="BE49" i="10" s="1"/>
  <c r="BF49" i="10" s="1"/>
  <c r="BG49" i="10" s="1"/>
  <c r="AM33" i="10"/>
  <c r="AN36" i="10"/>
  <c r="P43" i="10"/>
  <c r="P66" i="10"/>
  <c r="Q41" i="10"/>
  <c r="P61" i="10"/>
  <c r="P57" i="10" l="1"/>
  <c r="P55" i="10"/>
  <c r="Q56" i="10"/>
  <c r="P63" i="10"/>
  <c r="P65" i="10"/>
  <c r="AE54" i="10"/>
  <c r="AE48" i="10"/>
  <c r="AE60" i="10" s="1"/>
  <c r="AF53" i="10"/>
  <c r="P105" i="10"/>
  <c r="AQ54" i="10"/>
  <c r="AR53" i="10"/>
  <c r="AQ48" i="10"/>
  <c r="AQ60" i="10" s="1"/>
  <c r="AQ94" i="10" s="1"/>
  <c r="BD53" i="10"/>
  <c r="Q54" i="10"/>
  <c r="Q63" i="10" s="1"/>
  <c r="P110" i="10"/>
  <c r="P104" i="10"/>
  <c r="Q102" i="10" s="1"/>
  <c r="P42" i="10"/>
  <c r="P44" i="10"/>
  <c r="Q43" i="10"/>
  <c r="Q65" i="10"/>
  <c r="Q66" i="10"/>
  <c r="Q105" i="10"/>
  <c r="Q61" i="10"/>
  <c r="AO36" i="10"/>
  <c r="AN33" i="10"/>
  <c r="AS53" i="10" l="1"/>
  <c r="AR54" i="10"/>
  <c r="AR66" i="10" s="1"/>
  <c r="AR65" i="10" s="1"/>
  <c r="Q57" i="10"/>
  <c r="Q55" i="10"/>
  <c r="AQ56" i="10"/>
  <c r="AQ61" i="10"/>
  <c r="AQ63" i="10"/>
  <c r="AQ66" i="10"/>
  <c r="AQ65" i="10" s="1"/>
  <c r="AQ105" i="10"/>
  <c r="AE66" i="10"/>
  <c r="AE65" i="10" s="1"/>
  <c r="AE63" i="10"/>
  <c r="AE105" i="10"/>
  <c r="AE56" i="10"/>
  <c r="AE61" i="10"/>
  <c r="AG53" i="10"/>
  <c r="AF48" i="10"/>
  <c r="AF60" i="10" s="1"/>
  <c r="AF54" i="10"/>
  <c r="BD54" i="10"/>
  <c r="BE53" i="10"/>
  <c r="BD48" i="10"/>
  <c r="BD60" i="10" s="1"/>
  <c r="BD94" i="10" s="1"/>
  <c r="AO33" i="10"/>
  <c r="AP36" i="10"/>
  <c r="Q110" i="10"/>
  <c r="Q104" i="10"/>
  <c r="Q42" i="10"/>
  <c r="Q44" i="10"/>
  <c r="BE48" i="10" l="1"/>
  <c r="BE60" i="10" s="1"/>
  <c r="BE54" i="10"/>
  <c r="BF53" i="10"/>
  <c r="AG48" i="10"/>
  <c r="AG60" i="10" s="1"/>
  <c r="AH53" i="10"/>
  <c r="AG54" i="10"/>
  <c r="AE110" i="10"/>
  <c r="AE104" i="10"/>
  <c r="BD66" i="10"/>
  <c r="BD65" i="10" s="1"/>
  <c r="BD61" i="10"/>
  <c r="BD56" i="10"/>
  <c r="BD105" i="10"/>
  <c r="BD63" i="10"/>
  <c r="AF66" i="10"/>
  <c r="AF65" i="10" s="1"/>
  <c r="AF56" i="10"/>
  <c r="AF61" i="10"/>
  <c r="AF63" i="10"/>
  <c r="AF105" i="10"/>
  <c r="AE55" i="10"/>
  <c r="AE57" i="10"/>
  <c r="AQ110" i="10"/>
  <c r="AQ104" i="10"/>
  <c r="AQ57" i="10"/>
  <c r="AQ55" i="10"/>
  <c r="AS54" i="10"/>
  <c r="AS66" i="10" s="1"/>
  <c r="AS65" i="10" s="1"/>
  <c r="AT53" i="10"/>
  <c r="AR36" i="10"/>
  <c r="AS36" i="10" s="1"/>
  <c r="AT36" i="10" s="1"/>
  <c r="AU36" i="10" s="1"/>
  <c r="AV36" i="10" s="1"/>
  <c r="AW36" i="10" s="1"/>
  <c r="AX36" i="10" s="1"/>
  <c r="AY36" i="10" s="1"/>
  <c r="AZ36" i="10" s="1"/>
  <c r="BA36" i="10" s="1"/>
  <c r="BB36" i="10" s="1"/>
  <c r="BC36" i="10" s="1"/>
  <c r="BD36" i="10" s="1"/>
  <c r="BE36" i="10" s="1"/>
  <c r="BF36" i="10" s="1"/>
  <c r="BG36" i="10" s="1"/>
  <c r="AQ36" i="10"/>
  <c r="AF57" i="10" l="1"/>
  <c r="AF55" i="10"/>
  <c r="BD55" i="10"/>
  <c r="BD57" i="10"/>
  <c r="BG53" i="10"/>
  <c r="BF54" i="10"/>
  <c r="BF48" i="10"/>
  <c r="AT54" i="10"/>
  <c r="AT66" i="10" s="1"/>
  <c r="AT65" i="10" s="1"/>
  <c r="AU53" i="10"/>
  <c r="AF104" i="10"/>
  <c r="AF110" i="10"/>
  <c r="AG105" i="10"/>
  <c r="AG66" i="10"/>
  <c r="AG65" i="10" s="1"/>
  <c r="AG56" i="10"/>
  <c r="AG61" i="10"/>
  <c r="AG63" i="10"/>
  <c r="BE66" i="10"/>
  <c r="BE65" i="10" s="1"/>
  <c r="BE105" i="10"/>
  <c r="BE63" i="10"/>
  <c r="BE56" i="10"/>
  <c r="BE61" i="10"/>
  <c r="BD104" i="10"/>
  <c r="BD110" i="10"/>
  <c r="AH54" i="10"/>
  <c r="AI53" i="10"/>
  <c r="AH48" i="10"/>
  <c r="AH60" i="10" s="1"/>
  <c r="AH105" i="10" l="1"/>
  <c r="AH66" i="10"/>
  <c r="AH65" i="10" s="1"/>
  <c r="AH56" i="10"/>
  <c r="AH61" i="10"/>
  <c r="AH63" i="10"/>
  <c r="BE110" i="10"/>
  <c r="BE104" i="10"/>
  <c r="AG55" i="10"/>
  <c r="AG57" i="10"/>
  <c r="BF66" i="10"/>
  <c r="BF65" i="10" s="1"/>
  <c r="BF63" i="10"/>
  <c r="BF56" i="10"/>
  <c r="BE57" i="10"/>
  <c r="BE55" i="10"/>
  <c r="AG104" i="10"/>
  <c r="AG110" i="10"/>
  <c r="AJ53" i="10"/>
  <c r="AI54" i="10"/>
  <c r="AI48" i="10"/>
  <c r="AI60" i="10" s="1"/>
  <c r="AU54" i="10"/>
  <c r="AU66" i="10" s="1"/>
  <c r="AU65" i="10" s="1"/>
  <c r="AV53" i="10"/>
  <c r="BG54" i="10"/>
  <c r="BG48" i="10"/>
  <c r="AH57" i="10" l="1"/>
  <c r="AH55" i="10"/>
  <c r="BG56" i="10"/>
  <c r="BG66" i="10"/>
  <c r="BG65" i="10" s="1"/>
  <c r="BG63" i="10"/>
  <c r="BF57" i="10"/>
  <c r="BF55" i="10"/>
  <c r="AI61" i="10"/>
  <c r="AI66" i="10"/>
  <c r="AI65" i="10" s="1"/>
  <c r="AI105" i="10"/>
  <c r="AI56" i="10"/>
  <c r="AI63" i="10"/>
  <c r="AW53" i="10"/>
  <c r="AV54" i="10"/>
  <c r="AV66" i="10" s="1"/>
  <c r="AV65" i="10" s="1"/>
  <c r="AJ48" i="10"/>
  <c r="AJ60" i="10" s="1"/>
  <c r="AJ54" i="10"/>
  <c r="AK53" i="10"/>
  <c r="AH104" i="10"/>
  <c r="AH110" i="10"/>
  <c r="AI55" i="10" l="1"/>
  <c r="AI57" i="10"/>
  <c r="BG57" i="10"/>
  <c r="BG55" i="10"/>
  <c r="AI110" i="10"/>
  <c r="AI104" i="10"/>
  <c r="AJ105" i="10"/>
  <c r="AJ56" i="10"/>
  <c r="AJ63" i="10"/>
  <c r="AJ66" i="10"/>
  <c r="AJ65" i="10" s="1"/>
  <c r="AJ61" i="10"/>
  <c r="AL53" i="10"/>
  <c r="AK54" i="10"/>
  <c r="AK48" i="10"/>
  <c r="AK60" i="10" s="1"/>
  <c r="AX53" i="10"/>
  <c r="AW54" i="10"/>
  <c r="AW66" i="10" s="1"/>
  <c r="AW65" i="10" s="1"/>
  <c r="AJ57" i="10" l="1"/>
  <c r="AJ55" i="10"/>
  <c r="AY53" i="10"/>
  <c r="AX54" i="10"/>
  <c r="AX66" i="10" s="1"/>
  <c r="AX65" i="10" s="1"/>
  <c r="AJ110" i="10"/>
  <c r="AJ104" i="10"/>
  <c r="AM53" i="10"/>
  <c r="AL54" i="10"/>
  <c r="AL48" i="10"/>
  <c r="AL60" i="10" s="1"/>
  <c r="AK61" i="10"/>
  <c r="AK63" i="10"/>
  <c r="AK105" i="10"/>
  <c r="AK66" i="10"/>
  <c r="AK65" i="10" s="1"/>
  <c r="AK56" i="10"/>
  <c r="AN53" i="10" l="1"/>
  <c r="AM48" i="10"/>
  <c r="AM60" i="10" s="1"/>
  <c r="AM54" i="10"/>
  <c r="AY54" i="10"/>
  <c r="AY66" i="10" s="1"/>
  <c r="AY65" i="10" s="1"/>
  <c r="AZ53" i="10"/>
  <c r="AK110" i="10"/>
  <c r="AK104" i="10"/>
  <c r="AK57" i="10"/>
  <c r="AK55" i="10"/>
  <c r="AL66" i="10"/>
  <c r="AL65" i="10" s="1"/>
  <c r="AL56" i="10"/>
  <c r="AL61" i="10"/>
  <c r="AL63" i="10"/>
  <c r="AL105" i="10"/>
  <c r="AL57" i="10" l="1"/>
  <c r="AL55" i="10"/>
  <c r="AM105" i="10"/>
  <c r="AM61" i="10"/>
  <c r="AM56" i="10"/>
  <c r="AM63" i="10"/>
  <c r="AM66" i="10"/>
  <c r="AM65" i="10" s="1"/>
  <c r="AL104" i="10"/>
  <c r="AL110" i="10"/>
  <c r="BA53" i="10"/>
  <c r="AZ54" i="10"/>
  <c r="AZ66" i="10" s="1"/>
  <c r="AZ65" i="10" s="1"/>
  <c r="AN48" i="10"/>
  <c r="AN60" i="10" s="1"/>
  <c r="AN54" i="10"/>
  <c r="AO53" i="10"/>
  <c r="AM110" i="10" l="1"/>
  <c r="AM104" i="10"/>
  <c r="AP53" i="10"/>
  <c r="AO48" i="10"/>
  <c r="AO60" i="10" s="1"/>
  <c r="AO54" i="10"/>
  <c r="BB53" i="10"/>
  <c r="BA54" i="10"/>
  <c r="BA66" i="10" s="1"/>
  <c r="BA65" i="10" s="1"/>
  <c r="AN63" i="10"/>
  <c r="AN66" i="10"/>
  <c r="AN65" i="10" s="1"/>
  <c r="AN56" i="10"/>
  <c r="AN61" i="10"/>
  <c r="AN105" i="10"/>
  <c r="AM57" i="10"/>
  <c r="AM55" i="10"/>
  <c r="AN110" i="10" l="1"/>
  <c r="AN104" i="10"/>
  <c r="AP54" i="10"/>
  <c r="AP48" i="10"/>
  <c r="AP60" i="10" s="1"/>
  <c r="AN55" i="10"/>
  <c r="AN57" i="10"/>
  <c r="BC53" i="10"/>
  <c r="BC54" i="10" s="1"/>
  <c r="BC66" i="10" s="1"/>
  <c r="BC65" i="10" s="1"/>
  <c r="BB54" i="10"/>
  <c r="BB66" i="10" s="1"/>
  <c r="BB65" i="10" s="1"/>
  <c r="AO56" i="10"/>
  <c r="AO63" i="10"/>
  <c r="AO66" i="10"/>
  <c r="AO65" i="10" s="1"/>
  <c r="AO105" i="10"/>
  <c r="AO61" i="10"/>
  <c r="AP56" i="10" l="1"/>
  <c r="AP61" i="10"/>
  <c r="AP63" i="10"/>
  <c r="AP105" i="10"/>
  <c r="AP66" i="10"/>
  <c r="AP65" i="10" s="1"/>
  <c r="AO110" i="10"/>
  <c r="AO104" i="10"/>
  <c r="AO55" i="10"/>
  <c r="AO57" i="10"/>
  <c r="AP110" i="10" l="1"/>
  <c r="AP104" i="10"/>
  <c r="AP57" i="10"/>
  <c r="AP55" i="10"/>
</calcChain>
</file>

<file path=xl/sharedStrings.xml><?xml version="1.0" encoding="utf-8"?>
<sst xmlns="http://schemas.openxmlformats.org/spreadsheetml/2006/main" count="411" uniqueCount="121">
  <si>
    <t>Коэф-нт ТЗР</t>
  </si>
  <si>
    <t>Деэмульгатор (ЦППН)</t>
  </si>
  <si>
    <t>май</t>
  </si>
  <si>
    <t>Стоимость  с ТЗР (тыс. руб)</t>
  </si>
  <si>
    <t>Ингибитор солеотложений (ЦППН)</t>
  </si>
  <si>
    <t>Ингибитор коррозии (вода) (ЦППН)</t>
  </si>
  <si>
    <t>Ед. изм</t>
  </si>
  <si>
    <t>гр/тн</t>
  </si>
  <si>
    <t>тн</t>
  </si>
  <si>
    <t>руб/тн</t>
  </si>
  <si>
    <t>тыс.руб.</t>
  </si>
  <si>
    <t xml:space="preserve">уд.расход  </t>
  </si>
  <si>
    <t xml:space="preserve">расход реагента </t>
  </si>
  <si>
    <t xml:space="preserve">НДС -18% </t>
  </si>
  <si>
    <t>Закупка реагента</t>
  </si>
  <si>
    <t xml:space="preserve">подготовленная продукция </t>
  </si>
  <si>
    <t>остаток на начала периода</t>
  </si>
  <si>
    <t>цена за 1 тонну (без НДС)</t>
  </si>
  <si>
    <t>добыча нефти</t>
  </si>
  <si>
    <t>фев</t>
  </si>
  <si>
    <t>янв</t>
  </si>
  <si>
    <t>мар</t>
  </si>
  <si>
    <t>апр</t>
  </si>
  <si>
    <t>июн</t>
  </si>
  <si>
    <t>июл</t>
  </si>
  <si>
    <t>авг</t>
  </si>
  <si>
    <t>сен</t>
  </si>
  <si>
    <t>окт</t>
  </si>
  <si>
    <t>ноя</t>
  </si>
  <si>
    <t>дек</t>
  </si>
  <si>
    <r>
      <t>гр/м</t>
    </r>
    <r>
      <rPr>
        <vertAlign val="superscript"/>
        <sz val="10"/>
        <rFont val="Arial"/>
        <family val="2"/>
        <charset val="204"/>
      </rPr>
      <t>3</t>
    </r>
  </si>
  <si>
    <t>Наименование</t>
  </si>
  <si>
    <t>№ п/п</t>
  </si>
  <si>
    <t>Исп.</t>
  </si>
  <si>
    <t>Багаутдинов А.Х.</t>
  </si>
  <si>
    <t>тел 2096</t>
  </si>
  <si>
    <t>добыча воды</t>
  </si>
  <si>
    <r>
      <t>м</t>
    </r>
    <r>
      <rPr>
        <vertAlign val="superscript"/>
        <sz val="10"/>
        <rFont val="Arial"/>
        <family val="2"/>
        <charset val="204"/>
      </rPr>
      <t>3</t>
    </r>
  </si>
  <si>
    <t xml:space="preserve">Стоимость закупки с НДС </t>
  </si>
  <si>
    <t xml:space="preserve">Списание с НДС </t>
  </si>
  <si>
    <t>Закупка</t>
  </si>
  <si>
    <t>ЦППН</t>
  </si>
  <si>
    <t>списание</t>
  </si>
  <si>
    <t>Ингибитор CRW 82275</t>
  </si>
  <si>
    <t>ЦВДТ</t>
  </si>
  <si>
    <t>ЦПиКГ</t>
  </si>
  <si>
    <t>ЦЭНС</t>
  </si>
  <si>
    <t>ЦППН без деэмульгатора</t>
  </si>
  <si>
    <t xml:space="preserve">         Хим реагенты для подготовки сырья, тыс.руб.</t>
  </si>
  <si>
    <t xml:space="preserve">            Объем подготовки, тыс.т, тыс.м3</t>
  </si>
  <si>
    <t xml:space="preserve">            Расход реагентов, кг</t>
  </si>
  <si>
    <t xml:space="preserve">Химреагент для подготовки сырья </t>
  </si>
  <si>
    <t xml:space="preserve">Итого, в т.ч. </t>
  </si>
  <si>
    <t xml:space="preserve">ЦППН </t>
  </si>
  <si>
    <t>Прочие вспомогательные материалы, из них:</t>
  </si>
  <si>
    <t>остаток на начало периода</t>
  </si>
  <si>
    <t>добыча жидкости</t>
  </si>
  <si>
    <t>Деэмульгатор</t>
  </si>
  <si>
    <t>Списание без НДС ТЗР</t>
  </si>
  <si>
    <t>Ингибитор СНПХ-5312</t>
  </si>
  <si>
    <t>Итого</t>
  </si>
  <si>
    <t xml:space="preserve">в т.ч. стоимость закупки с НДС </t>
  </si>
  <si>
    <t xml:space="preserve">          списание без НДС с ТЗР</t>
  </si>
  <si>
    <t>январь</t>
  </si>
  <si>
    <t>февраль</t>
  </si>
  <si>
    <t>март</t>
  </si>
  <si>
    <t>апрель</t>
  </si>
  <si>
    <t>Код
КСМ</t>
  </si>
  <si>
    <t>Наименование объектов применения химреагентов</t>
  </si>
  <si>
    <t>Тара</t>
  </si>
  <si>
    <t>июнь</t>
  </si>
  <si>
    <t>июль</t>
  </si>
  <si>
    <t>август</t>
  </si>
  <si>
    <t>сентябрь</t>
  </si>
  <si>
    <t xml:space="preserve">октябрь </t>
  </si>
  <si>
    <t>ноябрь</t>
  </si>
  <si>
    <t>декабрь</t>
  </si>
  <si>
    <t>УППН, в том числе</t>
  </si>
  <si>
    <t>УДНГ, в том числе</t>
  </si>
  <si>
    <r>
      <t>Удельный расход, 
г/м</t>
    </r>
    <r>
      <rPr>
        <b/>
        <vertAlign val="superscript"/>
        <sz val="11"/>
        <rFont val="Times New Roman"/>
        <family val="1"/>
        <charset val="204"/>
      </rPr>
      <t>3</t>
    </r>
    <r>
      <rPr>
        <b/>
        <sz val="11"/>
        <rFont val="Times New Roman"/>
        <family val="1"/>
        <charset val="204"/>
      </rPr>
      <t xml:space="preserve"> (г/т)</t>
    </r>
  </si>
  <si>
    <t>Наименование 
химреагентов</t>
  </si>
  <si>
    <t>ГОСТ, ТУ</t>
  </si>
  <si>
    <t>УТВЕРЖДАЮ:</t>
  </si>
  <si>
    <t>Место и базис поставки товаров</t>
  </si>
  <si>
    <t>Кол-во</t>
  </si>
  <si>
    <t>Класс реагента</t>
  </si>
  <si>
    <t>Удельный расход</t>
  </si>
  <si>
    <t>кол-во</t>
  </si>
  <si>
    <t>ед.изм.</t>
  </si>
  <si>
    <t>Подтверждающий документ</t>
  </si>
  <si>
    <t>АКТ</t>
  </si>
  <si>
    <t>год</t>
  </si>
  <si>
    <t>базовый</t>
  </si>
  <si>
    <t>взаимозаменяемый</t>
  </si>
  <si>
    <t>Требуемые объёмы и сроки поставки</t>
  </si>
  <si>
    <t>Рекомендация СИ ХПП</t>
  </si>
  <si>
    <t>… год</t>
  </si>
  <si>
    <t>ИК</t>
  </si>
  <si>
    <t>РАСПО</t>
  </si>
  <si>
    <t>…</t>
  </si>
  <si>
    <t>….</t>
  </si>
  <si>
    <t>ДЭ</t>
  </si>
  <si>
    <t>СОГЛАСОВАНО:</t>
  </si>
  <si>
    <t>Заместитель генерального директора по инжинирингу добычи</t>
  </si>
  <si>
    <t>Таблица взаимозаменяемости химических реагентов при организации закупок на 20... г.</t>
  </si>
  <si>
    <t>"___"  _________________ 20...г.</t>
  </si>
  <si>
    <t>ИСО</t>
  </si>
  <si>
    <t>ООО "РН-БашНИПИнефть"</t>
  </si>
  <si>
    <t>Главный инженер</t>
  </si>
  <si>
    <t>Начальник ОХПП ОГ</t>
  </si>
  <si>
    <t>Начальник УДНГ ОГ</t>
  </si>
  <si>
    <t>Начальник УППН ОГ</t>
  </si>
  <si>
    <t>ОГ "…"</t>
  </si>
  <si>
    <t>Общество Группы "..."</t>
  </si>
  <si>
    <t>Управлениt эксплуатации трубопроводов ОГ, в том числе</t>
  </si>
  <si>
    <t>ФОРМАТ ОФОРМЛЕНИЯ ТАБЛИЦЫ ВЗАИМОЗАМЕНЯЕМОСТИ ХИМИЧЕСКИХ РЕАГЕНТОВ</t>
  </si>
  <si>
    <t>Начальник УЭТ ОГ</t>
  </si>
  <si>
    <t>___________________________ Фамилия И.О.</t>
  </si>
  <si>
    <t>Фамилия И.О.</t>
  </si>
  <si>
    <t xml:space="preserve">Производитель/ поставщик               </t>
  </si>
  <si>
    <t>ПРИЛОЖЕНИЕ 8 К ТИПОВЫМ ТРЕБОВАНИЯМ КОМПАНИИ 
№ П1-01.05 ТТР-0148 «ПРИМЕНЕНИЕ ХИМИЧЕСКИХ РЕАГЕНТОВ 
НА ОБЪЕКТАХ ДОБЫЧИ УГЛЕВОДОРОДНОГО СЫРЬЯ КОМПАНИИ» ВЕРСИЯ 1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</si>
</sst>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#,##0.000"/>
    <numFmt numFmtId="166" formatCode="0.000"/>
    <numFmt numFmtId="167" formatCode="#,##0.000;\(#,##0.000\)"/>
    <numFmt numFmtId="168" formatCode="#,##0.00;\(#,##0.00\)"/>
    <numFmt numFmtId="169" formatCode="_-* #,##0\ _р_._-;\-* #,##0\ _р_._-;_-* &quot;-&quot;\ _р_._-;_-@_-"/>
    <numFmt numFmtId="170" formatCode="_-* #,##0.00_р_-;\-* #,##0.00_р_-;_-* &quot;-&quot;??_р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_-* #,##0_-;\-* #,##0_-;_-* &quot;-&quot;_-;_-@_-"/>
    <numFmt numFmtId="174" formatCode="_-* #,##0.00_-;\-* #,##0.00_-;_-* &quot;-&quot;??_-;_-@_-"/>
  </numFmts>
  <fonts count="93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1"/>
      <name val="Arial"/>
      <family val="2"/>
      <charset val="204"/>
    </font>
    <font>
      <sz val="6"/>
      <name val="Arial"/>
      <family val="2"/>
      <charset val="204"/>
    </font>
    <font>
      <b/>
      <sz val="12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color indexed="41"/>
      <name val="Arial"/>
      <family val="2"/>
      <charset val="204"/>
    </font>
    <font>
      <sz val="8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4"/>
      <color indexed="10"/>
      <name val="Arial"/>
      <family val="2"/>
      <charset val="204"/>
    </font>
    <font>
      <sz val="10"/>
      <name val="Helv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</font>
    <font>
      <b/>
      <sz val="18"/>
      <color indexed="62"/>
      <name val="Cambria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0"/>
      <color indexed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sz val="9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9"/>
      <color indexed="8"/>
      <name val="Arial"/>
      <family val="2"/>
    </font>
    <font>
      <b/>
      <sz val="11"/>
      <color indexed="63"/>
      <name val="Calibri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8"/>
      <name val="Times New Roman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sz val="26"/>
      <name val="Arial Cyr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b/>
      <sz val="1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6"/>
      <name val="Arial"/>
      <family val="2"/>
      <charset val="204"/>
    </font>
    <font>
      <b/>
      <sz val="22"/>
      <name val="Times New Roman"/>
      <family val="1"/>
      <charset val="204"/>
    </font>
    <font>
      <b/>
      <sz val="13"/>
      <name val="Arial"/>
      <family val="2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6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54"/>
      </patternFill>
    </fill>
    <fill>
      <patternFill patternType="solid">
        <fgColor indexed="1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</fills>
  <borders count="10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/>
      <bottom style="medium">
        <color indexed="64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medium">
        <color indexed="64"/>
      </bottom>
      <diagonal/>
    </border>
    <border>
      <left style="thin">
        <color indexed="59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thin">
        <color indexed="59"/>
      </left>
      <right/>
      <top/>
      <bottom style="medium">
        <color indexed="64"/>
      </bottom>
      <diagonal/>
    </border>
    <border>
      <left style="thin">
        <color indexed="59"/>
      </left>
      <right style="thin">
        <color indexed="59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59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5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/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 style="medium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/>
      <top style="thin">
        <color indexed="59"/>
      </top>
      <bottom/>
      <diagonal/>
    </border>
    <border>
      <left/>
      <right/>
      <top style="thin">
        <color indexed="59"/>
      </top>
      <bottom style="medium">
        <color indexed="64"/>
      </bottom>
      <diagonal/>
    </border>
    <border>
      <left style="thin">
        <color indexed="64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thin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4">
    <xf numFmtId="0" fontId="0" fillId="0" borderId="0"/>
    <xf numFmtId="0" fontId="18" fillId="0" borderId="0"/>
    <xf numFmtId="0" fontId="18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8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3" fillId="0" borderId="0"/>
    <xf numFmtId="0" fontId="13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19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19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9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9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19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19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5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19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19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9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9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19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19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1" fillId="15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2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20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20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20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2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20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22" borderId="0" applyNumberFormat="0" applyBorder="0" applyAlignment="0" applyProtection="0"/>
    <xf numFmtId="0" fontId="42" fillId="3" borderId="0" applyNumberFormat="0" applyBorder="0" applyAlignment="0" applyProtection="0"/>
    <xf numFmtId="0" fontId="43" fillId="14" borderId="1" applyNumberFormat="0" applyAlignment="0" applyProtection="0"/>
    <xf numFmtId="0" fontId="44" fillId="23" borderId="2" applyNumberFormat="0" applyAlignment="0" applyProtection="0"/>
    <xf numFmtId="0" fontId="16" fillId="0" borderId="0"/>
    <xf numFmtId="0" fontId="45" fillId="0" borderId="0" applyNumberFormat="0" applyFill="0" applyBorder="0" applyAlignment="0" applyProtection="0"/>
    <xf numFmtId="0" fontId="46" fillId="4" borderId="0" applyNumberFormat="0" applyBorder="0" applyAlignment="0" applyProtection="0"/>
    <xf numFmtId="0" fontId="47" fillId="0" borderId="3" applyNumberFormat="0" applyFill="0" applyAlignment="0" applyProtection="0"/>
    <xf numFmtId="0" fontId="48" fillId="0" borderId="4" applyNumberFormat="0" applyFill="0" applyAlignment="0" applyProtection="0"/>
    <xf numFmtId="0" fontId="49" fillId="0" borderId="5" applyNumberFormat="0" applyFill="0" applyAlignment="0" applyProtection="0"/>
    <xf numFmtId="0" fontId="49" fillId="0" borderId="0" applyNumberFormat="0" applyFill="0" applyBorder="0" applyAlignment="0" applyProtection="0"/>
    <xf numFmtId="0" fontId="50" fillId="7" borderId="1" applyNumberFormat="0" applyAlignment="0" applyProtection="0"/>
    <xf numFmtId="0" fontId="51" fillId="0" borderId="6" applyNumberFormat="0" applyFill="0" applyAlignment="0" applyProtection="0"/>
    <xf numFmtId="0" fontId="52" fillId="24" borderId="0" applyNumberFormat="0" applyBorder="0" applyAlignment="0" applyProtection="0"/>
    <xf numFmtId="168" fontId="16" fillId="0" borderId="0"/>
    <xf numFmtId="168" fontId="16" fillId="0" borderId="0"/>
    <xf numFmtId="0" fontId="53" fillId="25" borderId="7" applyNumberFormat="0" applyFont="0" applyAlignment="0" applyProtection="0"/>
    <xf numFmtId="0" fontId="54" fillId="14" borderId="8" applyNumberFormat="0" applyAlignment="0" applyProtection="0"/>
    <xf numFmtId="4" fontId="55" fillId="26" borderId="9" applyNumberFormat="0" applyProtection="0">
      <alignment horizontal="left" vertical="center" indent="15"/>
    </xf>
    <xf numFmtId="0" fontId="13" fillId="0" borderId="0"/>
    <xf numFmtId="0" fontId="56" fillId="0" borderId="0" applyNumberFormat="0" applyFill="0" applyBorder="0" applyAlignment="0" applyProtection="0"/>
    <xf numFmtId="0" fontId="57" fillId="0" borderId="10" applyNumberFormat="0" applyFill="0" applyAlignment="0" applyProtection="0"/>
    <xf numFmtId="0" fontId="36" fillId="0" borderId="0"/>
    <xf numFmtId="0" fontId="58" fillId="0" borderId="0" applyNumberFormat="0" applyFill="0" applyBorder="0" applyAlignment="0" applyProtection="0"/>
    <xf numFmtId="0" fontId="2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20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20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20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2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20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21" fillId="7" borderId="1" applyNumberFormat="0" applyAlignment="0" applyProtection="0"/>
    <xf numFmtId="0" fontId="50" fillId="7" borderId="1" applyNumberFormat="0" applyAlignment="0" applyProtection="0"/>
    <xf numFmtId="0" fontId="22" fillId="8" borderId="11" applyNumberFormat="0" applyAlignment="0" applyProtection="0"/>
    <xf numFmtId="0" fontId="57" fillId="8" borderId="11" applyNumberFormat="0" applyAlignment="0" applyProtection="0"/>
    <xf numFmtId="0" fontId="57" fillId="8" borderId="11" applyNumberFormat="0" applyAlignment="0" applyProtection="0"/>
    <xf numFmtId="0" fontId="23" fillId="8" borderId="1" applyNumberFormat="0" applyAlignment="0" applyProtection="0"/>
    <xf numFmtId="0" fontId="43" fillId="8" borderId="1" applyNumberFormat="0" applyAlignment="0" applyProtection="0"/>
    <xf numFmtId="0" fontId="43" fillId="8" borderId="1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24" fillId="0" borderId="12" applyNumberFormat="0" applyFill="0" applyAlignment="0" applyProtection="0"/>
    <xf numFmtId="0" fontId="59" fillId="0" borderId="12" applyNumberFormat="0" applyFill="0" applyAlignment="0" applyProtection="0"/>
    <xf numFmtId="0" fontId="59" fillId="0" borderId="12" applyNumberFormat="0" applyFill="0" applyAlignment="0" applyProtection="0"/>
    <xf numFmtId="0" fontId="25" fillId="0" borderId="4" applyNumberFormat="0" applyFill="0" applyAlignment="0" applyProtection="0"/>
    <xf numFmtId="0" fontId="60" fillId="0" borderId="4" applyNumberFormat="0" applyFill="0" applyAlignment="0" applyProtection="0"/>
    <xf numFmtId="0" fontId="60" fillId="0" borderId="4" applyNumberFormat="0" applyFill="0" applyAlignment="0" applyProtection="0"/>
    <xf numFmtId="0" fontId="26" fillId="0" borderId="13" applyNumberFormat="0" applyFill="0" applyAlignment="0" applyProtection="0"/>
    <xf numFmtId="0" fontId="61" fillId="0" borderId="13" applyNumberFormat="0" applyFill="0" applyAlignment="0" applyProtection="0"/>
    <xf numFmtId="0" fontId="61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57" fillId="0" borderId="14" applyNumberFormat="0" applyFill="0" applyAlignment="0" applyProtection="0"/>
    <xf numFmtId="0" fontId="57" fillId="0" borderId="14" applyNumberFormat="0" applyFill="0" applyAlignment="0" applyProtection="0"/>
    <xf numFmtId="0" fontId="27" fillId="23" borderId="15" applyNumberFormat="0" applyAlignment="0" applyProtection="0"/>
    <xf numFmtId="0" fontId="44" fillId="23" borderId="15" applyNumberFormat="0" applyAlignment="0" applyProtection="0"/>
    <xf numFmtId="0" fontId="44" fillId="23" borderId="15" applyNumberFormat="0" applyAlignment="0" applyProtection="0"/>
    <xf numFmtId="0" fontId="28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168" fontId="16" fillId="0" borderId="0"/>
    <xf numFmtId="0" fontId="36" fillId="0" borderId="0"/>
    <xf numFmtId="168" fontId="16" fillId="0" borderId="0"/>
    <xf numFmtId="0" fontId="63" fillId="0" borderId="0"/>
    <xf numFmtId="0" fontId="65" fillId="0" borderId="0"/>
    <xf numFmtId="0" fontId="65" fillId="0" borderId="0"/>
    <xf numFmtId="0" fontId="2" fillId="0" borderId="0"/>
    <xf numFmtId="0" fontId="65" fillId="0" borderId="0"/>
    <xf numFmtId="168" fontId="16" fillId="0" borderId="0"/>
    <xf numFmtId="168" fontId="16" fillId="0" borderId="0"/>
    <xf numFmtId="0" fontId="2" fillId="0" borderId="0"/>
    <xf numFmtId="0" fontId="65" fillId="0" borderId="0"/>
    <xf numFmtId="168" fontId="16" fillId="0" borderId="0"/>
    <xf numFmtId="168" fontId="39" fillId="0" borderId="0"/>
    <xf numFmtId="168" fontId="16" fillId="0" borderId="0"/>
    <xf numFmtId="0" fontId="16" fillId="0" borderId="0"/>
    <xf numFmtId="0" fontId="13" fillId="0" borderId="0"/>
    <xf numFmtId="0" fontId="30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6" fillId="25" borderId="7" applyNumberFormat="0" applyFont="0" applyAlignment="0" applyProtection="0"/>
    <xf numFmtId="0" fontId="16" fillId="25" borderId="7" applyNumberFormat="0" applyFont="0" applyAlignment="0" applyProtection="0"/>
    <xf numFmtId="0" fontId="32" fillId="0" borderId="6" applyNumberFormat="0" applyFill="0" applyAlignment="0" applyProtection="0"/>
    <xf numFmtId="0" fontId="51" fillId="0" borderId="6" applyNumberFormat="0" applyFill="0" applyAlignment="0" applyProtection="0"/>
    <xf numFmtId="0" fontId="51" fillId="0" borderId="6" applyNumberFormat="0" applyFill="0" applyAlignment="0" applyProtection="0"/>
    <xf numFmtId="0" fontId="12" fillId="0" borderId="0"/>
    <xf numFmtId="0" fontId="13" fillId="0" borderId="0"/>
    <xf numFmtId="0" fontId="2" fillId="0" borderId="0"/>
    <xf numFmtId="0" fontId="2" fillId="0" borderId="0"/>
    <xf numFmtId="0" fontId="3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34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18" fillId="0" borderId="0"/>
    <xf numFmtId="169" fontId="76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76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76" fillId="0" borderId="0"/>
    <xf numFmtId="173" fontId="77" fillId="0" borderId="0" applyFont="0" applyFill="0" applyBorder="0" applyAlignment="0" applyProtection="0"/>
    <xf numFmtId="174" fontId="77" fillId="0" borderId="0" applyFont="0" applyFill="0" applyBorder="0" applyAlignment="0" applyProtection="0"/>
    <xf numFmtId="0" fontId="36" fillId="0" borderId="0"/>
  </cellStyleXfs>
  <cellXfs count="396">
    <xf numFmtId="0" fontId="0" fillId="0" borderId="0" xfId="0"/>
    <xf numFmtId="168" fontId="14" fillId="0" borderId="18" xfId="191" applyNumberFormat="1" applyFont="1" applyFill="1" applyBorder="1" applyAlignment="1" applyProtection="1">
      <alignment horizontal="left" vertical="center" wrapText="1"/>
    </xf>
    <xf numFmtId="168" fontId="15" fillId="0" borderId="18" xfId="191" applyNumberFormat="1" applyFont="1" applyFill="1" applyBorder="1" applyAlignment="1" applyProtection="1">
      <alignment horizontal="left" vertical="center" wrapText="1"/>
    </xf>
    <xf numFmtId="0" fontId="2" fillId="0" borderId="0" xfId="176" applyFont="1"/>
    <xf numFmtId="165" fontId="2" fillId="0" borderId="0" xfId="176" applyNumberFormat="1" applyFont="1"/>
    <xf numFmtId="0" fontId="1" fillId="0" borderId="0" xfId="176" applyFont="1"/>
    <xf numFmtId="0" fontId="2" fillId="0" borderId="0" xfId="176" applyFont="1" applyFill="1" applyBorder="1"/>
    <xf numFmtId="0" fontId="1" fillId="0" borderId="0" xfId="176" applyFont="1" applyFill="1" applyBorder="1"/>
    <xf numFmtId="0" fontId="8" fillId="0" borderId="0" xfId="176" applyFont="1"/>
    <xf numFmtId="10" fontId="8" fillId="0" borderId="0" xfId="176" applyNumberFormat="1" applyFont="1" applyFill="1" applyBorder="1"/>
    <xf numFmtId="10" fontId="2" fillId="0" borderId="0" xfId="176" applyNumberFormat="1" applyFont="1" applyFill="1" applyBorder="1"/>
    <xf numFmtId="0" fontId="10" fillId="0" borderId="0" xfId="176" applyFont="1" applyFill="1" applyBorder="1" applyAlignment="1">
      <alignment horizontal="right"/>
    </xf>
    <xf numFmtId="2" fontId="10" fillId="0" borderId="0" xfId="176" applyNumberFormat="1" applyFont="1" applyFill="1" applyBorder="1" applyAlignment="1">
      <alignment horizontal="center"/>
    </xf>
    <xf numFmtId="0" fontId="4" fillId="31" borderId="35" xfId="176" applyFont="1" applyFill="1" applyBorder="1" applyAlignment="1">
      <alignment horizontal="center" vertical="center" wrapText="1"/>
    </xf>
    <xf numFmtId="0" fontId="4" fillId="31" borderId="34" xfId="176" applyFont="1" applyFill="1" applyBorder="1" applyAlignment="1">
      <alignment horizontal="center" vertical="center" wrapText="1"/>
    </xf>
    <xf numFmtId="0" fontId="1" fillId="31" borderId="48" xfId="176" applyFont="1" applyFill="1" applyBorder="1" applyAlignment="1">
      <alignment horizontal="center" vertical="center"/>
    </xf>
    <xf numFmtId="0" fontId="1" fillId="31" borderId="19" xfId="176" applyFont="1" applyFill="1" applyBorder="1" applyAlignment="1">
      <alignment horizontal="center" vertical="center"/>
    </xf>
    <xf numFmtId="0" fontId="4" fillId="31" borderId="25" xfId="176" applyFont="1" applyFill="1" applyBorder="1" applyAlignment="1">
      <alignment horizontal="center" vertical="center" wrapText="1"/>
    </xf>
    <xf numFmtId="0" fontId="1" fillId="31" borderId="33" xfId="176" applyFont="1" applyFill="1" applyBorder="1" applyAlignment="1">
      <alignment horizontal="left" vertical="center" wrapText="1"/>
    </xf>
    <xf numFmtId="0" fontId="1" fillId="31" borderId="26" xfId="176" applyFont="1" applyFill="1" applyBorder="1" applyAlignment="1">
      <alignment horizontal="center" vertical="center"/>
    </xf>
    <xf numFmtId="0" fontId="1" fillId="31" borderId="38" xfId="176" applyFont="1" applyFill="1" applyBorder="1" applyAlignment="1">
      <alignment horizontal="center" vertical="center"/>
    </xf>
    <xf numFmtId="0" fontId="1" fillId="31" borderId="37" xfId="176" applyFont="1" applyFill="1" applyBorder="1" applyAlignment="1">
      <alignment horizontal="center" vertical="center"/>
    </xf>
    <xf numFmtId="0" fontId="1" fillId="0" borderId="24" xfId="176" applyFont="1" applyFill="1" applyBorder="1" applyAlignment="1">
      <alignment horizontal="center" vertical="center" wrapText="1"/>
    </xf>
    <xf numFmtId="0" fontId="1" fillId="28" borderId="56" xfId="176" applyFont="1" applyFill="1" applyBorder="1" applyAlignment="1">
      <alignment horizontal="center" vertical="center" wrapText="1"/>
    </xf>
    <xf numFmtId="0" fontId="2" fillId="0" borderId="32" xfId="176" applyFont="1" applyFill="1" applyBorder="1" applyAlignment="1">
      <alignment vertical="center"/>
    </xf>
    <xf numFmtId="0" fontId="2" fillId="0" borderId="32" xfId="176" applyFont="1" applyBorder="1" applyAlignment="1">
      <alignment vertical="center"/>
    </xf>
    <xf numFmtId="0" fontId="5" fillId="0" borderId="24" xfId="176" applyFont="1" applyBorder="1" applyAlignment="1">
      <alignment horizontal="center" vertical="center" wrapText="1"/>
    </xf>
    <xf numFmtId="0" fontId="5" fillId="0" borderId="22" xfId="176" applyFont="1" applyBorder="1" applyAlignment="1">
      <alignment horizontal="center" vertical="center" wrapText="1"/>
    </xf>
    <xf numFmtId="0" fontId="5" fillId="0" borderId="56" xfId="176" applyFont="1" applyBorder="1" applyAlignment="1">
      <alignment horizontal="center" vertical="center" wrapText="1"/>
    </xf>
    <xf numFmtId="0" fontId="1" fillId="0" borderId="27" xfId="176" applyFont="1" applyFill="1" applyBorder="1" applyAlignment="1">
      <alignment horizontal="center" vertical="center"/>
    </xf>
    <xf numFmtId="0" fontId="1" fillId="0" borderId="20" xfId="176" applyFont="1" applyFill="1" applyBorder="1" applyAlignment="1">
      <alignment vertical="center"/>
    </xf>
    <xf numFmtId="0" fontId="2" fillId="0" borderId="21" xfId="176" applyFont="1" applyBorder="1" applyAlignment="1">
      <alignment horizontal="center" vertical="center"/>
    </xf>
    <xf numFmtId="166" fontId="1" fillId="0" borderId="28" xfId="176" applyNumberFormat="1" applyFont="1" applyBorder="1" applyAlignment="1">
      <alignment vertical="center"/>
    </xf>
    <xf numFmtId="0" fontId="1" fillId="0" borderId="27" xfId="176" applyFont="1" applyBorder="1" applyAlignment="1">
      <alignment vertical="center"/>
    </xf>
    <xf numFmtId="0" fontId="1" fillId="0" borderId="16" xfId="176" applyFont="1" applyBorder="1" applyAlignment="1">
      <alignment vertical="center"/>
    </xf>
    <xf numFmtId="0" fontId="1" fillId="0" borderId="16" xfId="176" applyFont="1" applyFill="1" applyBorder="1" applyAlignment="1">
      <alignment vertical="center"/>
    </xf>
    <xf numFmtId="0" fontId="1" fillId="31" borderId="16" xfId="176" applyFont="1" applyFill="1" applyBorder="1" applyAlignment="1">
      <alignment vertical="center"/>
    </xf>
    <xf numFmtId="0" fontId="1" fillId="0" borderId="20" xfId="176" applyFont="1" applyBorder="1" applyAlignment="1">
      <alignment vertical="center"/>
    </xf>
    <xf numFmtId="166" fontId="1" fillId="0" borderId="21" xfId="176" applyNumberFormat="1" applyFont="1" applyBorder="1" applyAlignment="1">
      <alignment vertical="center"/>
    </xf>
    <xf numFmtId="0" fontId="1" fillId="34" borderId="16" xfId="176" applyFont="1" applyFill="1" applyBorder="1" applyAlignment="1">
      <alignment vertical="center"/>
    </xf>
    <xf numFmtId="3" fontId="1" fillId="0" borderId="29" xfId="176" applyNumberFormat="1" applyFont="1" applyBorder="1" applyAlignment="1">
      <alignment vertical="center"/>
    </xf>
    <xf numFmtId="3" fontId="2" fillId="0" borderId="27" xfId="176" applyNumberFormat="1" applyFont="1" applyBorder="1" applyAlignment="1">
      <alignment vertical="center"/>
    </xf>
    <xf numFmtId="3" fontId="2" fillId="0" borderId="16" xfId="176" applyNumberFormat="1" applyFont="1" applyBorder="1" applyAlignment="1">
      <alignment vertical="center"/>
    </xf>
    <xf numFmtId="3" fontId="2" fillId="0" borderId="20" xfId="176" applyNumberFormat="1" applyFont="1" applyBorder="1" applyAlignment="1">
      <alignment vertical="center"/>
    </xf>
    <xf numFmtId="3" fontId="1" fillId="0" borderId="21" xfId="176" applyNumberFormat="1" applyFont="1" applyBorder="1" applyAlignment="1">
      <alignment vertical="center"/>
    </xf>
    <xf numFmtId="0" fontId="2" fillId="0" borderId="27" xfId="176" applyFont="1" applyFill="1" applyBorder="1" applyAlignment="1">
      <alignment horizontal="center" vertical="center"/>
    </xf>
    <xf numFmtId="0" fontId="2" fillId="0" borderId="20" xfId="176" applyFont="1" applyFill="1" applyBorder="1" applyAlignment="1">
      <alignment vertical="center"/>
    </xf>
    <xf numFmtId="166" fontId="1" fillId="0" borderId="30" xfId="176" applyNumberFormat="1" applyFont="1" applyBorder="1" applyAlignment="1">
      <alignment vertical="center"/>
    </xf>
    <xf numFmtId="166" fontId="2" fillId="0" borderId="17" xfId="176" applyNumberFormat="1" applyFont="1" applyBorder="1" applyAlignment="1">
      <alignment horizontal="right" vertical="center"/>
    </xf>
    <xf numFmtId="166" fontId="2" fillId="34" borderId="17" xfId="176" applyNumberFormat="1" applyFont="1" applyFill="1" applyBorder="1" applyAlignment="1">
      <alignment horizontal="right" vertical="center"/>
    </xf>
    <xf numFmtId="166" fontId="2" fillId="0" borderId="57" xfId="176" applyNumberFormat="1" applyFont="1" applyBorder="1" applyAlignment="1">
      <alignment horizontal="right" vertical="center"/>
    </xf>
    <xf numFmtId="166" fontId="2" fillId="0" borderId="27" xfId="176" applyNumberFormat="1" applyFont="1" applyBorder="1" applyAlignment="1">
      <alignment horizontal="right" vertical="center"/>
    </xf>
    <xf numFmtId="166" fontId="2" fillId="0" borderId="16" xfId="176" applyNumberFormat="1" applyFont="1" applyBorder="1" applyAlignment="1">
      <alignment horizontal="right" vertical="center"/>
    </xf>
    <xf numFmtId="166" fontId="2" fillId="0" borderId="20" xfId="176" applyNumberFormat="1" applyFont="1" applyBorder="1" applyAlignment="1">
      <alignment horizontal="right" vertical="center"/>
    </xf>
    <xf numFmtId="2" fontId="1" fillId="0" borderId="21" xfId="176" applyNumberFormat="1" applyFont="1" applyBorder="1" applyAlignment="1">
      <alignment horizontal="center" vertical="center"/>
    </xf>
    <xf numFmtId="1" fontId="1" fillId="0" borderId="39" xfId="176" applyNumberFormat="1" applyFont="1" applyBorder="1" applyAlignment="1">
      <alignment horizontal="center" vertical="center"/>
    </xf>
    <xf numFmtId="1" fontId="1" fillId="0" borderId="44" xfId="176" applyNumberFormat="1" applyFont="1" applyBorder="1" applyAlignment="1">
      <alignment horizontal="center" vertical="center"/>
    </xf>
    <xf numFmtId="0" fontId="1" fillId="0" borderId="44" xfId="176" applyFont="1" applyBorder="1" applyAlignment="1">
      <alignment horizontal="center" vertical="center"/>
    </xf>
    <xf numFmtId="0" fontId="1" fillId="0" borderId="45" xfId="176" applyFont="1" applyBorder="1" applyAlignment="1">
      <alignment horizontal="center" vertical="center"/>
    </xf>
    <xf numFmtId="0" fontId="1" fillId="0" borderId="21" xfId="176" applyFont="1" applyBorder="1" applyAlignment="1">
      <alignment horizontal="center" vertical="center"/>
    </xf>
    <xf numFmtId="0" fontId="1" fillId="0" borderId="27" xfId="176" applyFont="1" applyBorder="1" applyAlignment="1">
      <alignment horizontal="center" vertical="center"/>
    </xf>
    <xf numFmtId="0" fontId="1" fillId="0" borderId="16" xfId="176" applyFont="1" applyBorder="1" applyAlignment="1">
      <alignment horizontal="center" vertical="center"/>
    </xf>
    <xf numFmtId="0" fontId="1" fillId="0" borderId="20" xfId="176" applyFont="1" applyBorder="1" applyAlignment="1">
      <alignment horizontal="center" vertical="center"/>
    </xf>
    <xf numFmtId="1" fontId="1" fillId="0" borderId="21" xfId="176" applyNumberFormat="1" applyFont="1" applyBorder="1" applyAlignment="1">
      <alignment horizontal="center" vertical="center"/>
    </xf>
    <xf numFmtId="0" fontId="2" fillId="0" borderId="21" xfId="176" applyFont="1" applyFill="1" applyBorder="1" applyAlignment="1">
      <alignment horizontal="center" vertical="center"/>
    </xf>
    <xf numFmtId="3" fontId="1" fillId="0" borderId="21" xfId="176" applyNumberFormat="1" applyFont="1" applyFill="1" applyBorder="1" applyAlignment="1">
      <alignment vertical="center"/>
    </xf>
    <xf numFmtId="3" fontId="2" fillId="0" borderId="27" xfId="176" applyNumberFormat="1" applyFont="1" applyFill="1" applyBorder="1" applyAlignment="1">
      <alignment vertical="center"/>
    </xf>
    <xf numFmtId="3" fontId="2" fillId="0" borderId="22" xfId="176" applyNumberFormat="1" applyFont="1" applyFill="1" applyBorder="1" applyAlignment="1">
      <alignment vertical="center"/>
    </xf>
    <xf numFmtId="3" fontId="2" fillId="0" borderId="20" xfId="176" applyNumberFormat="1" applyFont="1" applyFill="1" applyBorder="1" applyAlignment="1">
      <alignment vertical="center"/>
    </xf>
    <xf numFmtId="3" fontId="2" fillId="0" borderId="16" xfId="176" applyNumberFormat="1" applyFont="1" applyFill="1" applyBorder="1" applyAlignment="1">
      <alignment vertical="center"/>
    </xf>
    <xf numFmtId="3" fontId="2" fillId="0" borderId="21" xfId="176" applyNumberFormat="1" applyFont="1" applyFill="1" applyBorder="1" applyAlignment="1">
      <alignment vertical="center"/>
    </xf>
    <xf numFmtId="0" fontId="2" fillId="28" borderId="0" xfId="176" applyFont="1" applyFill="1"/>
    <xf numFmtId="0" fontId="2" fillId="31" borderId="20" xfId="176" applyFont="1" applyFill="1" applyBorder="1" applyAlignment="1">
      <alignment vertical="center"/>
    </xf>
    <xf numFmtId="3" fontId="1" fillId="31" borderId="28" xfId="176" applyNumberFormat="1" applyFont="1" applyFill="1" applyBorder="1" applyAlignment="1">
      <alignment vertical="center"/>
    </xf>
    <xf numFmtId="3" fontId="35" fillId="31" borderId="27" xfId="176" applyNumberFormat="1" applyFont="1" applyFill="1" applyBorder="1" applyAlignment="1">
      <alignment vertical="center"/>
    </xf>
    <xf numFmtId="3" fontId="35" fillId="31" borderId="16" xfId="176" applyNumberFormat="1" applyFont="1" applyFill="1" applyBorder="1" applyAlignment="1">
      <alignment vertical="center"/>
    </xf>
    <xf numFmtId="3" fontId="2" fillId="31" borderId="16" xfId="176" applyNumberFormat="1" applyFont="1" applyFill="1" applyBorder="1" applyAlignment="1">
      <alignment vertical="center"/>
    </xf>
    <xf numFmtId="3" fontId="2" fillId="31" borderId="20" xfId="176" applyNumberFormat="1" applyFont="1" applyFill="1" applyBorder="1" applyAlignment="1">
      <alignment vertical="center"/>
    </xf>
    <xf numFmtId="3" fontId="1" fillId="31" borderId="21" xfId="176" applyNumberFormat="1" applyFont="1" applyFill="1" applyBorder="1" applyAlignment="1">
      <alignment vertical="center"/>
    </xf>
    <xf numFmtId="3" fontId="2" fillId="31" borderId="27" xfId="176" applyNumberFormat="1" applyFont="1" applyFill="1" applyBorder="1" applyAlignment="1">
      <alignment vertical="center"/>
    </xf>
    <xf numFmtId="3" fontId="2" fillId="31" borderId="21" xfId="176" applyNumberFormat="1" applyFont="1" applyFill="1" applyBorder="1" applyAlignment="1">
      <alignment vertical="center"/>
    </xf>
    <xf numFmtId="0" fontId="2" fillId="35" borderId="0" xfId="176" applyFont="1" applyFill="1"/>
    <xf numFmtId="166" fontId="1" fillId="0" borderId="31" xfId="176" applyNumberFormat="1" applyFont="1" applyFill="1" applyBorder="1" applyAlignment="1">
      <alignment vertical="center"/>
    </xf>
    <xf numFmtId="166" fontId="1" fillId="0" borderId="27" xfId="176" applyNumberFormat="1" applyFont="1" applyFill="1" applyBorder="1" applyAlignment="1">
      <alignment vertical="center"/>
    </xf>
    <xf numFmtId="166" fontId="1" fillId="0" borderId="16" xfId="176" applyNumberFormat="1" applyFont="1" applyFill="1" applyBorder="1" applyAlignment="1">
      <alignment vertical="center"/>
    </xf>
    <xf numFmtId="166" fontId="1" fillId="0" borderId="20" xfId="176" applyNumberFormat="1" applyFont="1" applyFill="1" applyBorder="1" applyAlignment="1">
      <alignment vertical="center"/>
    </xf>
    <xf numFmtId="166" fontId="1" fillId="0" borderId="21" xfId="176" applyNumberFormat="1" applyFont="1" applyFill="1" applyBorder="1" applyAlignment="1">
      <alignment vertical="center"/>
    </xf>
    <xf numFmtId="3" fontId="1" fillId="34" borderId="32" xfId="176" applyNumberFormat="1" applyFont="1" applyFill="1" applyBorder="1" applyAlignment="1">
      <alignment vertical="center"/>
    </xf>
    <xf numFmtId="3" fontId="2" fillId="28" borderId="27" xfId="176" applyNumberFormat="1" applyFont="1" applyFill="1" applyBorder="1" applyAlignment="1">
      <alignment vertical="center"/>
    </xf>
    <xf numFmtId="3" fontId="1" fillId="28" borderId="21" xfId="176" applyNumberFormat="1" applyFont="1" applyFill="1" applyBorder="1" applyAlignment="1">
      <alignment vertical="center"/>
    </xf>
    <xf numFmtId="0" fontId="1" fillId="32" borderId="27" xfId="176" applyFont="1" applyFill="1" applyBorder="1" applyAlignment="1">
      <alignment horizontal="center" vertical="center"/>
    </xf>
    <xf numFmtId="0" fontId="1" fillId="32" borderId="20" xfId="176" applyFont="1" applyFill="1" applyBorder="1" applyAlignment="1">
      <alignment vertical="center"/>
    </xf>
    <xf numFmtId="0" fontId="1" fillId="32" borderId="21" xfId="176" applyFont="1" applyFill="1" applyBorder="1" applyAlignment="1">
      <alignment horizontal="center" vertical="center"/>
    </xf>
    <xf numFmtId="3" fontId="1" fillId="32" borderId="51" xfId="176" applyNumberFormat="1" applyFont="1" applyFill="1" applyBorder="1" applyAlignment="1">
      <alignment vertical="center"/>
    </xf>
    <xf numFmtId="3" fontId="1" fillId="32" borderId="25" xfId="176" applyNumberFormat="1" applyFont="1" applyFill="1" applyBorder="1" applyAlignment="1">
      <alignment vertical="center"/>
    </xf>
    <xf numFmtId="3" fontId="1" fillId="32" borderId="65" xfId="176" applyNumberFormat="1" applyFont="1" applyFill="1" applyBorder="1" applyAlignment="1">
      <alignment vertical="center"/>
    </xf>
    <xf numFmtId="3" fontId="1" fillId="32" borderId="21" xfId="176" applyNumberFormat="1" applyFont="1" applyFill="1" applyBorder="1" applyAlignment="1">
      <alignment vertical="center"/>
    </xf>
    <xf numFmtId="0" fontId="9" fillId="0" borderId="27" xfId="176" applyFont="1" applyBorder="1" applyAlignment="1">
      <alignment horizontal="center" vertical="center"/>
    </xf>
    <xf numFmtId="0" fontId="9" fillId="0" borderId="20" xfId="176" applyFont="1" applyBorder="1" applyAlignment="1">
      <alignment vertical="center"/>
    </xf>
    <xf numFmtId="0" fontId="9" fillId="0" borderId="21" xfId="176" applyFont="1" applyBorder="1" applyAlignment="1">
      <alignment horizontal="center" vertical="center"/>
    </xf>
    <xf numFmtId="165" fontId="11" fillId="0" borderId="32" xfId="176" applyNumberFormat="1" applyFont="1" applyBorder="1" applyAlignment="1">
      <alignment vertical="center"/>
    </xf>
    <xf numFmtId="165" fontId="9" fillId="0" borderId="24" xfId="176" applyNumberFormat="1" applyFont="1" applyBorder="1" applyAlignment="1">
      <alignment vertical="center"/>
    </xf>
    <xf numFmtId="165" fontId="9" fillId="0" borderId="22" xfId="176" applyNumberFormat="1" applyFont="1" applyBorder="1" applyAlignment="1">
      <alignment vertical="center"/>
    </xf>
    <xf numFmtId="165" fontId="9" fillId="0" borderId="56" xfId="176" applyNumberFormat="1" applyFont="1" applyBorder="1" applyAlignment="1">
      <alignment vertical="center"/>
    </xf>
    <xf numFmtId="165" fontId="11" fillId="0" borderId="21" xfId="176" applyNumberFormat="1" applyFont="1" applyBorder="1" applyAlignment="1">
      <alignment vertical="center"/>
    </xf>
    <xf numFmtId="0" fontId="9" fillId="0" borderId="0" xfId="176" applyFont="1"/>
    <xf numFmtId="0" fontId="2" fillId="0" borderId="27" xfId="176" applyFont="1" applyBorder="1" applyAlignment="1">
      <alignment horizontal="center" vertical="center"/>
    </xf>
    <xf numFmtId="0" fontId="2" fillId="0" borderId="20" xfId="176" applyFont="1" applyBorder="1" applyAlignment="1">
      <alignment vertical="center"/>
    </xf>
    <xf numFmtId="165" fontId="1" fillId="0" borderId="21" xfId="176" applyNumberFormat="1" applyFont="1" applyBorder="1" applyAlignment="1">
      <alignment vertical="center"/>
    </xf>
    <xf numFmtId="165" fontId="2" fillId="0" borderId="27" xfId="176" applyNumberFormat="1" applyFont="1" applyBorder="1" applyAlignment="1">
      <alignment vertical="center"/>
    </xf>
    <xf numFmtId="165" fontId="2" fillId="0" borderId="16" xfId="176" applyNumberFormat="1" applyFont="1" applyBorder="1" applyAlignment="1">
      <alignment vertical="center"/>
    </xf>
    <xf numFmtId="165" fontId="2" fillId="0" borderId="20" xfId="176" applyNumberFormat="1" applyFont="1" applyBorder="1" applyAlignment="1">
      <alignment vertical="center"/>
    </xf>
    <xf numFmtId="0" fontId="1" fillId="29" borderId="50" xfId="176" applyFont="1" applyFill="1" applyBorder="1" applyAlignment="1">
      <alignment horizontal="center" vertical="center"/>
    </xf>
    <xf numFmtId="0" fontId="1" fillId="29" borderId="57" xfId="176" applyFont="1" applyFill="1" applyBorder="1" applyAlignment="1">
      <alignment vertical="center"/>
    </xf>
    <xf numFmtId="0" fontId="2" fillId="29" borderId="28" xfId="176" applyFont="1" applyFill="1" applyBorder="1" applyAlignment="1">
      <alignment horizontal="center" vertical="center"/>
    </xf>
    <xf numFmtId="165" fontId="1" fillId="29" borderId="28" xfId="176" applyNumberFormat="1" applyFont="1" applyFill="1" applyBorder="1" applyAlignment="1">
      <alignment vertical="center"/>
    </xf>
    <xf numFmtId="165" fontId="1" fillId="29" borderId="50" xfId="176" applyNumberFormat="1" applyFont="1" applyFill="1" applyBorder="1" applyAlignment="1">
      <alignment vertical="center"/>
    </xf>
    <xf numFmtId="165" fontId="1" fillId="29" borderId="17" xfId="176" applyNumberFormat="1" applyFont="1" applyFill="1" applyBorder="1" applyAlignment="1">
      <alignment vertical="center"/>
    </xf>
    <xf numFmtId="165" fontId="1" fillId="29" borderId="57" xfId="176" applyNumberFormat="1" applyFont="1" applyFill="1" applyBorder="1" applyAlignment="1">
      <alignment vertical="center"/>
    </xf>
    <xf numFmtId="0" fontId="1" fillId="31" borderId="34" xfId="176" applyFont="1" applyFill="1" applyBorder="1" applyAlignment="1">
      <alignment horizontal="left" vertical="center" wrapText="1"/>
    </xf>
    <xf numFmtId="0" fontId="2" fillId="31" borderId="36" xfId="176" applyFont="1" applyFill="1" applyBorder="1" applyAlignment="1">
      <alignment horizontal="center" vertical="center"/>
    </xf>
    <xf numFmtId="0" fontId="1" fillId="31" borderId="36" xfId="176" applyFont="1" applyFill="1" applyBorder="1" applyAlignment="1">
      <alignment horizontal="center" vertical="center"/>
    </xf>
    <xf numFmtId="0" fontId="1" fillId="31" borderId="35" xfId="176" applyFont="1" applyFill="1" applyBorder="1" applyAlignment="1">
      <alignment horizontal="center" vertical="center"/>
    </xf>
    <xf numFmtId="0" fontId="1" fillId="31" borderId="23" xfId="176" applyFont="1" applyFill="1" applyBorder="1" applyAlignment="1">
      <alignment horizontal="center" vertical="center"/>
    </xf>
    <xf numFmtId="0" fontId="1" fillId="31" borderId="34" xfId="176" applyFont="1" applyFill="1" applyBorder="1" applyAlignment="1">
      <alignment horizontal="center" vertical="center"/>
    </xf>
    <xf numFmtId="0" fontId="1" fillId="0" borderId="27" xfId="176" applyFont="1" applyFill="1" applyBorder="1" applyAlignment="1">
      <alignment horizontal="center" vertical="center" wrapText="1"/>
    </xf>
    <xf numFmtId="0" fontId="1" fillId="28" borderId="20" xfId="176" applyFont="1" applyFill="1" applyBorder="1" applyAlignment="1">
      <alignment horizontal="center" vertical="center" wrapText="1"/>
    </xf>
    <xf numFmtId="0" fontId="2" fillId="0" borderId="21" xfId="176" applyFont="1" applyFill="1" applyBorder="1" applyAlignment="1">
      <alignment vertical="center"/>
    </xf>
    <xf numFmtId="0" fontId="2" fillId="0" borderId="21" xfId="176" applyFont="1" applyBorder="1" applyAlignment="1">
      <alignment vertical="center"/>
    </xf>
    <xf numFmtId="0" fontId="5" fillId="0" borderId="27" xfId="176" applyFont="1" applyBorder="1" applyAlignment="1">
      <alignment horizontal="center" vertical="center" wrapText="1"/>
    </xf>
    <xf numFmtId="0" fontId="5" fillId="0" borderId="16" xfId="176" applyFont="1" applyBorder="1" applyAlignment="1">
      <alignment horizontal="center" vertical="center" wrapText="1"/>
    </xf>
    <xf numFmtId="0" fontId="5" fillId="0" borderId="20" xfId="176" applyFont="1" applyBorder="1" applyAlignment="1">
      <alignment horizontal="center" vertical="center" wrapText="1"/>
    </xf>
    <xf numFmtId="0" fontId="1" fillId="36" borderId="27" xfId="176" applyFont="1" applyFill="1" applyBorder="1" applyAlignment="1">
      <alignment vertical="center"/>
    </xf>
    <xf numFmtId="0" fontId="1" fillId="0" borderId="27" xfId="176" applyFont="1" applyFill="1" applyBorder="1" applyAlignment="1">
      <alignment vertical="center"/>
    </xf>
    <xf numFmtId="166" fontId="2" fillId="0" borderId="16" xfId="176" applyNumberFormat="1" applyFont="1" applyFill="1" applyBorder="1" applyAlignment="1">
      <alignment horizontal="right" vertical="center"/>
    </xf>
    <xf numFmtId="166" fontId="2" fillId="34" borderId="16" xfId="176" applyNumberFormat="1" applyFont="1" applyFill="1" applyBorder="1" applyAlignment="1">
      <alignment horizontal="right" vertical="center"/>
    </xf>
    <xf numFmtId="1" fontId="1" fillId="0" borderId="27" xfId="176" applyNumberFormat="1" applyFont="1" applyBorder="1" applyAlignment="1">
      <alignment horizontal="center" vertical="center"/>
    </xf>
    <xf numFmtId="1" fontId="1" fillId="0" borderId="16" xfId="176" applyNumberFormat="1" applyFont="1" applyBorder="1" applyAlignment="1">
      <alignment horizontal="center" vertical="center"/>
    </xf>
    <xf numFmtId="3" fontId="2" fillId="28" borderId="16" xfId="176" applyNumberFormat="1" applyFont="1" applyFill="1" applyBorder="1" applyAlignment="1">
      <alignment vertical="center"/>
    </xf>
    <xf numFmtId="3" fontId="2" fillId="33" borderId="16" xfId="176" applyNumberFormat="1" applyFont="1" applyFill="1" applyBorder="1" applyAlignment="1">
      <alignment vertical="center"/>
    </xf>
    <xf numFmtId="3" fontId="2" fillId="33" borderId="20" xfId="176" applyNumberFormat="1" applyFont="1" applyFill="1" applyBorder="1" applyAlignment="1">
      <alignment vertical="center"/>
    </xf>
    <xf numFmtId="3" fontId="1" fillId="33" borderId="21" xfId="176" applyNumberFormat="1" applyFont="1" applyFill="1" applyBorder="1" applyAlignment="1">
      <alignment vertical="center"/>
    </xf>
    <xf numFmtId="3" fontId="2" fillId="33" borderId="27" xfId="176" applyNumberFormat="1" applyFont="1" applyFill="1" applyBorder="1" applyAlignment="1">
      <alignment vertical="center"/>
    </xf>
    <xf numFmtId="0" fontId="2" fillId="0" borderId="0" xfId="176" applyFont="1" applyFill="1"/>
    <xf numFmtId="166" fontId="1" fillId="0" borderId="27" xfId="176" applyNumberFormat="1" applyFont="1" applyBorder="1" applyAlignment="1">
      <alignment vertical="center"/>
    </xf>
    <xf numFmtId="166" fontId="1" fillId="0" borderId="16" xfId="176" applyNumberFormat="1" applyFont="1" applyBorder="1" applyAlignment="1">
      <alignment vertical="center"/>
    </xf>
    <xf numFmtId="166" fontId="1" fillId="0" borderId="20" xfId="176" applyNumberFormat="1" applyFont="1" applyBorder="1" applyAlignment="1">
      <alignment vertical="center"/>
    </xf>
    <xf numFmtId="3" fontId="1" fillId="34" borderId="21" xfId="176" applyNumberFormat="1" applyFont="1" applyFill="1" applyBorder="1" applyAlignment="1">
      <alignment vertical="center"/>
    </xf>
    <xf numFmtId="3" fontId="1" fillId="32" borderId="33" xfId="176" applyNumberFormat="1" applyFont="1" applyFill="1" applyBorder="1" applyAlignment="1">
      <alignment vertical="center"/>
    </xf>
    <xf numFmtId="0" fontId="9" fillId="0" borderId="24" xfId="176" applyFont="1" applyBorder="1" applyAlignment="1">
      <alignment horizontal="center" vertical="center"/>
    </xf>
    <xf numFmtId="0" fontId="9" fillId="0" borderId="56" xfId="176" applyFont="1" applyBorder="1" applyAlignment="1">
      <alignment vertical="center"/>
    </xf>
    <xf numFmtId="0" fontId="9" fillId="0" borderId="32" xfId="176" applyFont="1" applyBorder="1" applyAlignment="1">
      <alignment horizontal="center" vertical="center"/>
    </xf>
    <xf numFmtId="0" fontId="1" fillId="36" borderId="16" xfId="176" applyFont="1" applyFill="1" applyBorder="1" applyAlignment="1">
      <alignment vertical="center"/>
    </xf>
    <xf numFmtId="166" fontId="2" fillId="0" borderId="27" xfId="176" applyNumberFormat="1" applyFont="1" applyFill="1" applyBorder="1" applyAlignment="1">
      <alignment horizontal="right" vertical="center"/>
    </xf>
    <xf numFmtId="166" fontId="2" fillId="0" borderId="20" xfId="176" applyNumberFormat="1" applyFont="1" applyFill="1" applyBorder="1" applyAlignment="1">
      <alignment horizontal="right" vertical="center"/>
    </xf>
    <xf numFmtId="1" fontId="1" fillId="0" borderId="21" xfId="176" applyNumberFormat="1" applyFont="1" applyFill="1" applyBorder="1" applyAlignment="1">
      <alignment horizontal="center" vertical="center"/>
    </xf>
    <xf numFmtId="0" fontId="1" fillId="0" borderId="16" xfId="176" applyFont="1" applyFill="1" applyBorder="1" applyAlignment="1">
      <alignment horizontal="center" vertical="center"/>
    </xf>
    <xf numFmtId="0" fontId="1" fillId="0" borderId="20" xfId="176" applyFont="1" applyFill="1" applyBorder="1" applyAlignment="1">
      <alignment horizontal="center" vertical="center"/>
    </xf>
    <xf numFmtId="1" fontId="1" fillId="0" borderId="27" xfId="176" applyNumberFormat="1" applyFont="1" applyFill="1" applyBorder="1" applyAlignment="1">
      <alignment horizontal="center" vertical="center"/>
    </xf>
    <xf numFmtId="0" fontId="9" fillId="0" borderId="24" xfId="176" applyFont="1" applyFill="1" applyBorder="1" applyAlignment="1">
      <alignment horizontal="center" vertical="center"/>
    </xf>
    <xf numFmtId="0" fontId="9" fillId="0" borderId="56" xfId="176" applyFont="1" applyFill="1" applyBorder="1" applyAlignment="1">
      <alignment vertical="center"/>
    </xf>
    <xf numFmtId="0" fontId="9" fillId="0" borderId="32" xfId="176" applyFont="1" applyFill="1" applyBorder="1" applyAlignment="1">
      <alignment horizontal="center" vertical="center"/>
    </xf>
    <xf numFmtId="165" fontId="11" fillId="0" borderId="32" xfId="176" applyNumberFormat="1" applyFont="1" applyFill="1" applyBorder="1" applyAlignment="1">
      <alignment vertical="center"/>
    </xf>
    <xf numFmtId="165" fontId="9" fillId="0" borderId="24" xfId="176" applyNumberFormat="1" applyFont="1" applyFill="1" applyBorder="1" applyAlignment="1">
      <alignment vertical="center"/>
    </xf>
    <xf numFmtId="165" fontId="9" fillId="0" borderId="22" xfId="176" applyNumberFormat="1" applyFont="1" applyFill="1" applyBorder="1" applyAlignment="1">
      <alignment vertical="center"/>
    </xf>
    <xf numFmtId="165" fontId="9" fillId="0" borderId="56" xfId="176" applyNumberFormat="1" applyFont="1" applyFill="1" applyBorder="1" applyAlignment="1">
      <alignment vertical="center"/>
    </xf>
    <xf numFmtId="0" fontId="1" fillId="0" borderId="0" xfId="176" applyFont="1" applyBorder="1"/>
    <xf numFmtId="0" fontId="11" fillId="0" borderId="0" xfId="176" applyFont="1" applyBorder="1" applyAlignment="1">
      <alignment horizontal="center" vertical="center"/>
    </xf>
    <xf numFmtId="3" fontId="1" fillId="0" borderId="0" xfId="176" applyNumberFormat="1" applyFont="1" applyBorder="1"/>
    <xf numFmtId="3" fontId="1" fillId="0" borderId="16" xfId="176" applyNumberFormat="1" applyFont="1" applyBorder="1"/>
    <xf numFmtId="0" fontId="1" fillId="0" borderId="16" xfId="176" applyFont="1" applyBorder="1"/>
    <xf numFmtId="0" fontId="1" fillId="29" borderId="16" xfId="176" applyFont="1" applyFill="1" applyBorder="1" applyAlignment="1">
      <alignment vertical="center"/>
    </xf>
    <xf numFmtId="0" fontId="11" fillId="0" borderId="16" xfId="176" applyFont="1" applyBorder="1" applyAlignment="1">
      <alignment horizontal="center" vertical="center"/>
    </xf>
    <xf numFmtId="0" fontId="1" fillId="34" borderId="55" xfId="176" applyFont="1" applyFill="1" applyBorder="1" applyAlignment="1">
      <alignment horizontal="center" vertical="center"/>
    </xf>
    <xf numFmtId="3" fontId="1" fillId="34" borderId="52" xfId="176" applyNumberFormat="1" applyFont="1" applyFill="1" applyBorder="1"/>
    <xf numFmtId="0" fontId="2" fillId="34" borderId="31" xfId="176" applyFont="1" applyFill="1" applyBorder="1" applyAlignment="1">
      <alignment horizontal="center" vertical="center"/>
    </xf>
    <xf numFmtId="3" fontId="2" fillId="34" borderId="53" xfId="176" applyNumberFormat="1" applyFont="1" applyFill="1" applyBorder="1"/>
    <xf numFmtId="0" fontId="2" fillId="30" borderId="29" xfId="176" applyFont="1" applyFill="1" applyBorder="1" applyAlignment="1">
      <alignment horizontal="center" vertical="center"/>
    </xf>
    <xf numFmtId="3" fontId="2" fillId="30" borderId="54" xfId="176" applyNumberFormat="1" applyFont="1" applyFill="1" applyBorder="1"/>
    <xf numFmtId="0" fontId="2" fillId="0" borderId="46" xfId="176" applyFont="1" applyBorder="1" applyAlignment="1">
      <alignment horizontal="left" indent="1"/>
    </xf>
    <xf numFmtId="0" fontId="2" fillId="0" borderId="18" xfId="176" applyFont="1" applyBorder="1"/>
    <xf numFmtId="0" fontId="2" fillId="0" borderId="31" xfId="176" applyFont="1" applyBorder="1" applyAlignment="1">
      <alignment horizontal="center" vertical="center"/>
    </xf>
    <xf numFmtId="3" fontId="2" fillId="0" borderId="53" xfId="176" applyNumberFormat="1" applyFont="1" applyBorder="1"/>
    <xf numFmtId="3" fontId="2" fillId="0" borderId="18" xfId="176" applyNumberFormat="1" applyFont="1" applyBorder="1"/>
    <xf numFmtId="3" fontId="2" fillId="0" borderId="47" xfId="176" applyNumberFormat="1" applyFont="1" applyBorder="1"/>
    <xf numFmtId="3" fontId="2" fillId="0" borderId="46" xfId="176" applyNumberFormat="1" applyFont="1" applyBorder="1"/>
    <xf numFmtId="3" fontId="2" fillId="0" borderId="0" xfId="176" applyNumberFormat="1" applyFont="1"/>
    <xf numFmtId="1" fontId="17" fillId="0" borderId="0" xfId="176" applyNumberFormat="1" applyFont="1" applyFill="1"/>
    <xf numFmtId="1" fontId="2" fillId="0" borderId="0" xfId="176" applyNumberFormat="1" applyFont="1"/>
    <xf numFmtId="0" fontId="6" fillId="0" borderId="0" xfId="176" applyFont="1"/>
    <xf numFmtId="3" fontId="1" fillId="0" borderId="0" xfId="176" applyNumberFormat="1" applyFont="1" applyBorder="1" applyAlignment="1">
      <alignment vertical="center"/>
    </xf>
    <xf numFmtId="3" fontId="1" fillId="0" borderId="62" xfId="176" applyNumberFormat="1" applyFont="1" applyBorder="1" applyAlignment="1">
      <alignment vertical="center"/>
    </xf>
    <xf numFmtId="0" fontId="2" fillId="0" borderId="0" xfId="176" applyFont="1" applyBorder="1"/>
    <xf numFmtId="0" fontId="1" fillId="30" borderId="0" xfId="176" applyFont="1" applyFill="1" applyBorder="1" applyAlignment="1">
      <alignment horizontal="center" vertical="center"/>
    </xf>
    <xf numFmtId="0" fontId="1" fillId="30" borderId="66" xfId="176" applyFont="1" applyFill="1" applyBorder="1" applyAlignment="1">
      <alignment horizontal="center" vertical="center"/>
    </xf>
    <xf numFmtId="0" fontId="1" fillId="30" borderId="16" xfId="176" applyFont="1" applyFill="1" applyBorder="1" applyAlignment="1">
      <alignment horizontal="center" vertical="center"/>
    </xf>
    <xf numFmtId="3" fontId="3" fillId="0" borderId="0" xfId="176" applyNumberFormat="1" applyFont="1" applyBorder="1" applyAlignment="1">
      <alignment vertical="center" wrapText="1"/>
    </xf>
    <xf numFmtId="3" fontId="3" fillId="0" borderId="66" xfId="176" applyNumberFormat="1" applyFont="1" applyBorder="1" applyAlignment="1">
      <alignment vertical="center" wrapText="1"/>
    </xf>
    <xf numFmtId="3" fontId="3" fillId="0" borderId="16" xfId="176" applyNumberFormat="1" applyFont="1" applyBorder="1" applyAlignment="1">
      <alignment vertical="center" wrapText="1"/>
    </xf>
    <xf numFmtId="3" fontId="1" fillId="0" borderId="0" xfId="176" applyNumberFormat="1" applyFont="1" applyBorder="1" applyAlignment="1">
      <alignment vertical="center" wrapText="1"/>
    </xf>
    <xf numFmtId="3" fontId="1" fillId="0" borderId="66" xfId="176" applyNumberFormat="1" applyFont="1" applyBorder="1" applyAlignment="1">
      <alignment vertical="center" wrapText="1"/>
    </xf>
    <xf numFmtId="3" fontId="1" fillId="0" borderId="16" xfId="176" applyNumberFormat="1" applyFont="1" applyBorder="1" applyAlignment="1">
      <alignment vertical="center" wrapText="1"/>
    </xf>
    <xf numFmtId="3" fontId="1" fillId="0" borderId="66" xfId="176" applyNumberFormat="1" applyFont="1" applyBorder="1" applyAlignment="1">
      <alignment vertical="center"/>
    </xf>
    <xf numFmtId="3" fontId="1" fillId="0" borderId="16" xfId="176" applyNumberFormat="1" applyFont="1" applyBorder="1" applyAlignment="1">
      <alignment vertical="center"/>
    </xf>
    <xf numFmtId="166" fontId="2" fillId="0" borderId="0" xfId="176" applyNumberFormat="1" applyFont="1"/>
    <xf numFmtId="167" fontId="2" fillId="0" borderId="0" xfId="176" applyNumberFormat="1" applyFont="1"/>
    <xf numFmtId="3" fontId="2" fillId="31" borderId="62" xfId="176" applyNumberFormat="1" applyFont="1" applyFill="1" applyBorder="1" applyAlignment="1">
      <alignment vertical="center"/>
    </xf>
    <xf numFmtId="3" fontId="1" fillId="32" borderId="67" xfId="176" applyNumberFormat="1" applyFont="1" applyFill="1" applyBorder="1" applyAlignment="1">
      <alignment vertical="center"/>
    </xf>
    <xf numFmtId="3" fontId="2" fillId="31" borderId="39" xfId="176" applyNumberFormat="1" applyFont="1" applyFill="1" applyBorder="1" applyAlignment="1">
      <alignment vertical="center"/>
    </xf>
    <xf numFmtId="3" fontId="1" fillId="32" borderId="68" xfId="176" applyNumberFormat="1" applyFont="1" applyFill="1" applyBorder="1" applyAlignment="1">
      <alignment vertical="center"/>
    </xf>
    <xf numFmtId="0" fontId="2" fillId="0" borderId="49" xfId="176" applyFont="1" applyBorder="1" applyAlignment="1">
      <alignment vertical="center"/>
    </xf>
    <xf numFmtId="166" fontId="1" fillId="0" borderId="39" xfId="176" applyNumberFormat="1" applyFont="1" applyBorder="1" applyAlignment="1">
      <alignment vertical="center"/>
    </xf>
    <xf numFmtId="3" fontId="1" fillId="0" borderId="39" xfId="176" applyNumberFormat="1" applyFont="1" applyBorder="1" applyAlignment="1">
      <alignment vertical="center"/>
    </xf>
    <xf numFmtId="3" fontId="2" fillId="0" borderId="39" xfId="176" applyNumberFormat="1" applyFont="1" applyFill="1" applyBorder="1" applyAlignment="1">
      <alignment vertical="center"/>
    </xf>
    <xf numFmtId="166" fontId="1" fillId="0" borderId="39" xfId="176" applyNumberFormat="1" applyFont="1" applyFill="1" applyBorder="1" applyAlignment="1">
      <alignment vertical="center"/>
    </xf>
    <xf numFmtId="3" fontId="1" fillId="0" borderId="39" xfId="176" applyNumberFormat="1" applyFont="1" applyFill="1" applyBorder="1" applyAlignment="1">
      <alignment vertical="center"/>
    </xf>
    <xf numFmtId="0" fontId="5" fillId="0" borderId="69" xfId="176" applyFont="1" applyBorder="1" applyAlignment="1">
      <alignment horizontal="center" vertical="center" wrapText="1"/>
    </xf>
    <xf numFmtId="0" fontId="1" fillId="0" borderId="70" xfId="176" applyFont="1" applyFill="1" applyBorder="1" applyAlignment="1">
      <alignment vertical="center"/>
    </xf>
    <xf numFmtId="3" fontId="2" fillId="0" borderId="70" xfId="176" applyNumberFormat="1" applyFont="1" applyBorder="1" applyAlignment="1">
      <alignment vertical="center"/>
    </xf>
    <xf numFmtId="166" fontId="2" fillId="0" borderId="70" xfId="176" applyNumberFormat="1" applyFont="1" applyBorder="1" applyAlignment="1">
      <alignment horizontal="right" vertical="center"/>
    </xf>
    <xf numFmtId="0" fontId="1" fillId="0" borderId="70" xfId="176" applyFont="1" applyBorder="1" applyAlignment="1">
      <alignment horizontal="center" vertical="center"/>
    </xf>
    <xf numFmtId="3" fontId="2" fillId="0" borderId="70" xfId="176" applyNumberFormat="1" applyFont="1" applyFill="1" applyBorder="1" applyAlignment="1">
      <alignment vertical="center"/>
    </xf>
    <xf numFmtId="3" fontId="2" fillId="31" borderId="70" xfId="176" applyNumberFormat="1" applyFont="1" applyFill="1" applyBorder="1" applyAlignment="1">
      <alignment vertical="center"/>
    </xf>
    <xf numFmtId="166" fontId="1" fillId="0" borderId="70" xfId="176" applyNumberFormat="1" applyFont="1" applyFill="1" applyBorder="1" applyAlignment="1">
      <alignment vertical="center"/>
    </xf>
    <xf numFmtId="3" fontId="1" fillId="32" borderId="71" xfId="176" applyNumberFormat="1" applyFont="1" applyFill="1" applyBorder="1" applyAlignment="1">
      <alignment vertical="center"/>
    </xf>
    <xf numFmtId="3" fontId="2" fillId="0" borderId="63" xfId="176" applyNumberFormat="1" applyFont="1" applyFill="1" applyBorder="1" applyAlignment="1">
      <alignment vertical="center"/>
    </xf>
    <xf numFmtId="3" fontId="2" fillId="0" borderId="72" xfId="176" applyNumberFormat="1" applyFont="1" applyFill="1" applyBorder="1" applyAlignment="1">
      <alignment vertical="center"/>
    </xf>
    <xf numFmtId="3" fontId="2" fillId="31" borderId="73" xfId="176" applyNumberFormat="1" applyFont="1" applyFill="1" applyBorder="1" applyAlignment="1">
      <alignment vertical="center"/>
    </xf>
    <xf numFmtId="3" fontId="2" fillId="31" borderId="74" xfId="176" applyNumberFormat="1" applyFont="1" applyFill="1" applyBorder="1" applyAlignment="1">
      <alignment vertical="center"/>
    </xf>
    <xf numFmtId="2" fontId="1" fillId="0" borderId="21" xfId="176" applyNumberFormat="1" applyFont="1" applyFill="1" applyBorder="1" applyAlignment="1">
      <alignment vertical="center"/>
    </xf>
    <xf numFmtId="166" fontId="1" fillId="0" borderId="58" xfId="176" applyNumberFormat="1" applyFont="1" applyBorder="1" applyAlignment="1">
      <alignment vertical="center"/>
    </xf>
    <xf numFmtId="3" fontId="1" fillId="0" borderId="58" xfId="176" applyNumberFormat="1" applyFont="1" applyFill="1" applyBorder="1" applyAlignment="1">
      <alignment vertical="center"/>
    </xf>
    <xf numFmtId="3" fontId="1" fillId="32" borderId="75" xfId="176" applyNumberFormat="1" applyFont="1" applyFill="1" applyBorder="1" applyAlignment="1">
      <alignment vertical="center"/>
    </xf>
    <xf numFmtId="166" fontId="1" fillId="0" borderId="43" xfId="176" applyNumberFormat="1" applyFont="1" applyBorder="1" applyAlignment="1">
      <alignment vertical="center"/>
    </xf>
    <xf numFmtId="166" fontId="1" fillId="0" borderId="44" xfId="176" applyNumberFormat="1" applyFont="1" applyBorder="1" applyAlignment="1">
      <alignment vertical="center"/>
    </xf>
    <xf numFmtId="166" fontId="1" fillId="0" borderId="45" xfId="176" applyNumberFormat="1" applyFont="1" applyBorder="1" applyAlignment="1">
      <alignment vertical="center"/>
    </xf>
    <xf numFmtId="3" fontId="1" fillId="0" borderId="43" xfId="176" applyNumberFormat="1" applyFont="1" applyFill="1" applyBorder="1" applyAlignment="1">
      <alignment vertical="center"/>
    </xf>
    <xf numFmtId="3" fontId="1" fillId="0" borderId="44" xfId="176" applyNumberFormat="1" applyFont="1" applyFill="1" applyBorder="1" applyAlignment="1">
      <alignment vertical="center"/>
    </xf>
    <xf numFmtId="3" fontId="1" fillId="0" borderId="45" xfId="176" applyNumberFormat="1" applyFont="1" applyFill="1" applyBorder="1" applyAlignment="1">
      <alignment vertical="center"/>
    </xf>
    <xf numFmtId="3" fontId="1" fillId="32" borderId="41" xfId="176" applyNumberFormat="1" applyFont="1" applyFill="1" applyBorder="1" applyAlignment="1">
      <alignment vertical="center"/>
    </xf>
    <xf numFmtId="3" fontId="1" fillId="32" borderId="42" xfId="176" applyNumberFormat="1" applyFont="1" applyFill="1" applyBorder="1" applyAlignment="1">
      <alignment vertical="center"/>
    </xf>
    <xf numFmtId="3" fontId="1" fillId="32" borderId="40" xfId="176" applyNumberFormat="1" applyFont="1" applyFill="1" applyBorder="1" applyAlignment="1">
      <alignment vertical="center"/>
    </xf>
    <xf numFmtId="0" fontId="1" fillId="31" borderId="59" xfId="176" applyFont="1" applyFill="1" applyBorder="1" applyAlignment="1">
      <alignment horizontal="center" vertical="center"/>
    </xf>
    <xf numFmtId="0" fontId="1" fillId="31" borderId="60" xfId="176" applyFont="1" applyFill="1" applyBorder="1" applyAlignment="1">
      <alignment horizontal="center" vertical="center"/>
    </xf>
    <xf numFmtId="0" fontId="1" fillId="31" borderId="61" xfId="176" applyFont="1" applyFill="1" applyBorder="1" applyAlignment="1">
      <alignment horizontal="center" vertical="center"/>
    </xf>
    <xf numFmtId="0" fontId="2" fillId="0" borderId="43" xfId="176" applyFont="1" applyBorder="1" applyAlignment="1">
      <alignment vertical="center"/>
    </xf>
    <xf numFmtId="0" fontId="2" fillId="0" borderId="44" xfId="176" applyFont="1" applyBorder="1" applyAlignment="1">
      <alignment vertical="center"/>
    </xf>
    <xf numFmtId="0" fontId="2" fillId="0" borderId="45" xfId="176" applyFont="1" applyBorder="1" applyAlignment="1">
      <alignment vertical="center"/>
    </xf>
    <xf numFmtId="3" fontId="1" fillId="0" borderId="43" xfId="176" applyNumberFormat="1" applyFont="1" applyBorder="1" applyAlignment="1">
      <alignment vertical="center"/>
    </xf>
    <xf numFmtId="3" fontId="1" fillId="0" borderId="44" xfId="176" applyNumberFormat="1" applyFont="1" applyBorder="1" applyAlignment="1">
      <alignment vertical="center"/>
    </xf>
    <xf numFmtId="3" fontId="1" fillId="0" borderId="45" xfId="176" applyNumberFormat="1" applyFont="1" applyBorder="1" applyAlignment="1">
      <alignment vertical="center"/>
    </xf>
    <xf numFmtId="1" fontId="1" fillId="0" borderId="43" xfId="176" applyNumberFormat="1" applyFont="1" applyBorder="1" applyAlignment="1">
      <alignment horizontal="center" vertical="center"/>
    </xf>
    <xf numFmtId="1" fontId="1" fillId="0" borderId="45" xfId="176" applyNumberFormat="1" applyFont="1" applyBorder="1" applyAlignment="1">
      <alignment horizontal="center" vertical="center"/>
    </xf>
    <xf numFmtId="3" fontId="2" fillId="31" borderId="43" xfId="176" applyNumberFormat="1" applyFont="1" applyFill="1" applyBorder="1" applyAlignment="1">
      <alignment vertical="center"/>
    </xf>
    <xf numFmtId="3" fontId="2" fillId="31" borderId="44" xfId="176" applyNumberFormat="1" applyFont="1" applyFill="1" applyBorder="1" applyAlignment="1">
      <alignment vertical="center"/>
    </xf>
    <xf numFmtId="3" fontId="2" fillId="31" borderId="45" xfId="176" applyNumberFormat="1" applyFont="1" applyFill="1" applyBorder="1" applyAlignment="1">
      <alignment vertical="center"/>
    </xf>
    <xf numFmtId="0" fontId="0" fillId="37" borderId="0" xfId="0" applyFill="1"/>
    <xf numFmtId="0" fontId="68" fillId="37" borderId="0" xfId="0" applyFont="1" applyFill="1" applyAlignment="1">
      <alignment horizontal="center" vertical="center"/>
    </xf>
    <xf numFmtId="0" fontId="66" fillId="37" borderId="0" xfId="0" applyFont="1" applyFill="1" applyAlignment="1">
      <alignment horizontal="right" vertical="center"/>
    </xf>
    <xf numFmtId="0" fontId="68" fillId="37" borderId="81" xfId="0" applyFont="1" applyFill="1" applyBorder="1" applyAlignment="1">
      <alignment vertical="center" wrapText="1"/>
    </xf>
    <xf numFmtId="0" fontId="81" fillId="0" borderId="0" xfId="0" applyFont="1" applyAlignment="1">
      <alignment wrapText="1"/>
    </xf>
    <xf numFmtId="0" fontId="0" fillId="0" borderId="0" xfId="0" applyFont="1"/>
    <xf numFmtId="0" fontId="70" fillId="38" borderId="89" xfId="0" applyFont="1" applyFill="1" applyBorder="1" applyAlignment="1">
      <alignment vertical="center"/>
    </xf>
    <xf numFmtId="0" fontId="70" fillId="38" borderId="89" xfId="0" applyFont="1" applyFill="1" applyBorder="1" applyAlignment="1">
      <alignment horizontal="center" vertical="center"/>
    </xf>
    <xf numFmtId="0" fontId="71" fillId="38" borderId="89" xfId="0" applyFont="1" applyFill="1" applyBorder="1" applyAlignment="1">
      <alignment vertical="center"/>
    </xf>
    <xf numFmtId="0" fontId="71" fillId="38" borderId="89" xfId="0" applyFont="1" applyFill="1" applyBorder="1" applyAlignment="1">
      <alignment horizontal="center" vertical="center"/>
    </xf>
    <xf numFmtId="0" fontId="70" fillId="38" borderId="90" xfId="0" applyFont="1" applyFill="1" applyBorder="1" applyAlignment="1">
      <alignment horizontal="center" vertical="center"/>
    </xf>
    <xf numFmtId="0" fontId="82" fillId="0" borderId="0" xfId="0" applyFont="1"/>
    <xf numFmtId="0" fontId="66" fillId="37" borderId="0" xfId="0" applyFont="1" applyFill="1" applyAlignment="1">
      <alignment horizontal="left" vertical="center"/>
    </xf>
    <xf numFmtId="4" fontId="37" fillId="37" borderId="0" xfId="0" applyNumberFormat="1" applyFont="1" applyFill="1" applyBorder="1" applyAlignment="1">
      <alignment horizontal="center" vertical="center" wrapText="1"/>
    </xf>
    <xf numFmtId="1" fontId="37" fillId="37" borderId="0" xfId="0" applyNumberFormat="1" applyFont="1" applyFill="1" applyBorder="1" applyAlignment="1">
      <alignment horizontal="center" vertical="center"/>
    </xf>
    <xf numFmtId="4" fontId="69" fillId="37" borderId="0" xfId="0" applyNumberFormat="1" applyFont="1" applyFill="1" applyBorder="1" applyAlignment="1">
      <alignment horizontal="center" vertical="center" wrapText="1"/>
    </xf>
    <xf numFmtId="1" fontId="37" fillId="37" borderId="0" xfId="0" applyNumberFormat="1" applyFont="1" applyFill="1" applyBorder="1" applyAlignment="1">
      <alignment horizontal="center" vertical="center" wrapText="1"/>
    </xf>
    <xf numFmtId="3" fontId="37" fillId="37" borderId="0" xfId="0" applyNumberFormat="1" applyFont="1" applyFill="1" applyBorder="1" applyAlignment="1">
      <alignment horizontal="center" vertical="center" wrapText="1"/>
    </xf>
    <xf numFmtId="4" fontId="70" fillId="37" borderId="0" xfId="0" applyNumberFormat="1" applyFont="1" applyFill="1" applyBorder="1" applyAlignment="1">
      <alignment horizontal="center" vertical="center"/>
    </xf>
    <xf numFmtId="4" fontId="37" fillId="37" borderId="0" xfId="0" applyNumberFormat="1" applyFont="1" applyFill="1" applyBorder="1" applyAlignment="1">
      <alignment horizontal="center" vertical="center"/>
    </xf>
    <xf numFmtId="0" fontId="0" fillId="37" borderId="0" xfId="0" applyFont="1" applyFill="1"/>
    <xf numFmtId="0" fontId="72" fillId="37" borderId="0" xfId="0" applyFont="1" applyFill="1" applyAlignment="1">
      <alignment vertical="center"/>
    </xf>
    <xf numFmtId="0" fontId="72" fillId="37" borderId="0" xfId="0" applyFont="1" applyFill="1" applyAlignment="1">
      <alignment vertical="center" wrapText="1"/>
    </xf>
    <xf numFmtId="0" fontId="73" fillId="37" borderId="0" xfId="0" applyFont="1" applyFill="1" applyAlignment="1">
      <alignment vertical="center"/>
    </xf>
    <xf numFmtId="0" fontId="73" fillId="37" borderId="0" xfId="0" applyFont="1" applyFill="1" applyAlignment="1">
      <alignment horizontal="center" vertical="center"/>
    </xf>
    <xf numFmtId="0" fontId="75" fillId="37" borderId="0" xfId="0" applyFont="1" applyFill="1" applyAlignment="1">
      <alignment horizontal="center"/>
    </xf>
    <xf numFmtId="0" fontId="74" fillId="37" borderId="0" xfId="0" applyFont="1" applyFill="1" applyAlignment="1">
      <alignment horizontal="center" vertical="center"/>
    </xf>
    <xf numFmtId="0" fontId="72" fillId="37" borderId="0" xfId="0" applyFont="1" applyFill="1" applyAlignment="1">
      <alignment horizontal="center" vertical="center"/>
    </xf>
    <xf numFmtId="0" fontId="79" fillId="37" borderId="0" xfId="0" applyFont="1" applyFill="1" applyAlignment="1">
      <alignment horizontal="left" vertical="center" wrapText="1"/>
    </xf>
    <xf numFmtId="0" fontId="73" fillId="37" borderId="0" xfId="0" applyFont="1" applyFill="1" applyAlignment="1">
      <alignment horizontal="center" vertical="center" wrapText="1"/>
    </xf>
    <xf numFmtId="0" fontId="79" fillId="37" borderId="0" xfId="0" applyFont="1" applyFill="1" applyAlignment="1">
      <alignment horizontal="center" vertical="center" wrapText="1"/>
    </xf>
    <xf numFmtId="0" fontId="79" fillId="37" borderId="0" xfId="0" applyFont="1" applyFill="1" applyAlignment="1">
      <alignment horizontal="center" vertical="center"/>
    </xf>
    <xf numFmtId="0" fontId="81" fillId="37" borderId="0" xfId="0" applyFont="1" applyFill="1" applyAlignment="1">
      <alignment wrapText="1"/>
    </xf>
    <xf numFmtId="0" fontId="82" fillId="37" borderId="0" xfId="0" applyFont="1" applyFill="1"/>
    <xf numFmtId="0" fontId="83" fillId="37" borderId="0" xfId="0" applyFont="1" applyFill="1" applyAlignment="1">
      <alignment horizontal="right" vertical="center"/>
    </xf>
    <xf numFmtId="0" fontId="70" fillId="38" borderId="81" xfId="0" applyFont="1" applyFill="1" applyBorder="1" applyAlignment="1">
      <alignment horizontal="center" vertical="center"/>
    </xf>
    <xf numFmtId="0" fontId="70" fillId="38" borderId="93" xfId="0" applyFont="1" applyFill="1" applyBorder="1" applyAlignment="1">
      <alignment horizontal="center" vertical="center"/>
    </xf>
    <xf numFmtId="0" fontId="66" fillId="38" borderId="89" xfId="0" applyFont="1" applyFill="1" applyBorder="1" applyAlignment="1">
      <alignment horizontal="center" vertical="center"/>
    </xf>
    <xf numFmtId="0" fontId="66" fillId="38" borderId="88" xfId="0" applyFont="1" applyFill="1" applyBorder="1" applyAlignment="1">
      <alignment vertical="center"/>
    </xf>
    <xf numFmtId="0" fontId="66" fillId="38" borderId="89" xfId="0" applyFont="1" applyFill="1" applyBorder="1" applyAlignment="1">
      <alignment vertical="center"/>
    </xf>
    <xf numFmtId="0" fontId="67" fillId="37" borderId="0" xfId="0" applyFont="1" applyFill="1" applyAlignment="1">
      <alignment vertical="center"/>
    </xf>
    <xf numFmtId="0" fontId="79" fillId="37" borderId="0" xfId="0" applyFont="1" applyFill="1" applyAlignment="1">
      <alignment horizontal="left" vertical="center"/>
    </xf>
    <xf numFmtId="0" fontId="79" fillId="37" borderId="0" xfId="0" applyFont="1" applyFill="1" applyAlignment="1">
      <alignment horizontal="right" vertical="center"/>
    </xf>
    <xf numFmtId="0" fontId="84" fillId="39" borderId="92" xfId="0" applyFont="1" applyFill="1" applyBorder="1" applyAlignment="1">
      <alignment horizontal="center" vertical="center" wrapText="1"/>
    </xf>
    <xf numFmtId="0" fontId="78" fillId="39" borderId="92" xfId="0" applyFont="1" applyFill="1" applyBorder="1" applyAlignment="1">
      <alignment horizontal="center" vertical="center" wrapText="1"/>
    </xf>
    <xf numFmtId="0" fontId="71" fillId="38" borderId="81" xfId="0" applyFont="1" applyFill="1" applyBorder="1" applyAlignment="1">
      <alignment horizontal="center" vertical="center"/>
    </xf>
    <xf numFmtId="0" fontId="85" fillId="40" borderId="92" xfId="0" applyFont="1" applyFill="1" applyBorder="1" applyAlignment="1">
      <alignment horizontal="center" vertical="center" wrapText="1"/>
    </xf>
    <xf numFmtId="3" fontId="85" fillId="40" borderId="92" xfId="0" applyNumberFormat="1" applyFont="1" applyFill="1" applyBorder="1" applyAlignment="1">
      <alignment horizontal="center" vertical="center" wrapText="1"/>
    </xf>
    <xf numFmtId="0" fontId="85" fillId="40" borderId="92" xfId="223" applyFont="1" applyFill="1" applyBorder="1" applyAlignment="1">
      <alignment horizontal="center" vertical="center" wrapText="1"/>
    </xf>
    <xf numFmtId="1" fontId="37" fillId="0" borderId="52" xfId="0" applyNumberFormat="1" applyFont="1" applyFill="1" applyBorder="1" applyAlignment="1">
      <alignment horizontal="center" vertical="center"/>
    </xf>
    <xf numFmtId="1" fontId="37" fillId="0" borderId="82" xfId="0" applyNumberFormat="1" applyFont="1" applyFill="1" applyBorder="1" applyAlignment="1">
      <alignment horizontal="center" vertical="center" wrapText="1"/>
    </xf>
    <xf numFmtId="4" fontId="37" fillId="0" borderId="82" xfId="0" applyNumberFormat="1" applyFont="1" applyFill="1" applyBorder="1" applyAlignment="1">
      <alignment horizontal="center" vertical="center" wrapText="1"/>
    </xf>
    <xf numFmtId="4" fontId="37" fillId="37" borderId="82" xfId="0" applyNumberFormat="1" applyFont="1" applyFill="1" applyBorder="1" applyAlignment="1">
      <alignment horizontal="center" vertical="center" wrapText="1"/>
    </xf>
    <xf numFmtId="3" fontId="37" fillId="0" borderId="82" xfId="0" applyNumberFormat="1" applyFont="1" applyFill="1" applyBorder="1" applyAlignment="1">
      <alignment horizontal="center" vertical="center" wrapText="1"/>
    </xf>
    <xf numFmtId="3" fontId="37" fillId="40" borderId="82" xfId="0" applyNumberFormat="1" applyFont="1" applyFill="1" applyBorder="1" applyAlignment="1">
      <alignment horizontal="center" vertical="center" wrapText="1"/>
    </xf>
    <xf numFmtId="4" fontId="37" fillId="0" borderId="82" xfId="0" applyNumberFormat="1" applyFont="1" applyFill="1" applyBorder="1" applyAlignment="1">
      <alignment horizontal="center" vertical="center"/>
    </xf>
    <xf numFmtId="1" fontId="86" fillId="0" borderId="53" xfId="0" applyNumberFormat="1" applyFont="1" applyFill="1" applyBorder="1" applyAlignment="1">
      <alignment horizontal="center" vertical="center"/>
    </xf>
    <xf numFmtId="1" fontId="86" fillId="0" borderId="18" xfId="0" applyNumberFormat="1" applyFont="1" applyFill="1" applyBorder="1" applyAlignment="1">
      <alignment horizontal="center" vertical="center" wrapText="1"/>
    </xf>
    <xf numFmtId="4" fontId="86" fillId="0" borderId="18" xfId="0" applyNumberFormat="1" applyFont="1" applyFill="1" applyBorder="1" applyAlignment="1">
      <alignment horizontal="center" vertical="center" wrapText="1"/>
    </xf>
    <xf numFmtId="4" fontId="86" fillId="37" borderId="18" xfId="0" applyNumberFormat="1" applyFont="1" applyFill="1" applyBorder="1" applyAlignment="1">
      <alignment horizontal="center" vertical="center" wrapText="1"/>
    </xf>
    <xf numFmtId="3" fontId="86" fillId="0" borderId="18" xfId="0" applyNumberFormat="1" applyFont="1" applyFill="1" applyBorder="1" applyAlignment="1">
      <alignment horizontal="center" vertical="center" wrapText="1"/>
    </xf>
    <xf numFmtId="3" fontId="86" fillId="40" borderId="18" xfId="0" applyNumberFormat="1" applyFont="1" applyFill="1" applyBorder="1" applyAlignment="1">
      <alignment horizontal="center" vertical="center" wrapText="1"/>
    </xf>
    <xf numFmtId="4" fontId="86" fillId="0" borderId="18" xfId="0" applyNumberFormat="1" applyFont="1" applyFill="1" applyBorder="1" applyAlignment="1">
      <alignment horizontal="center" vertical="center"/>
    </xf>
    <xf numFmtId="0" fontId="89" fillId="37" borderId="0" xfId="0" applyFont="1" applyFill="1"/>
    <xf numFmtId="0" fontId="89" fillId="0" borderId="0" xfId="0" applyFont="1"/>
    <xf numFmtId="1" fontId="86" fillId="0" borderId="103" xfId="0" applyNumberFormat="1" applyFont="1" applyFill="1" applyBorder="1" applyAlignment="1">
      <alignment horizontal="center" vertical="center"/>
    </xf>
    <xf numFmtId="1" fontId="86" fillId="0" borderId="92" xfId="0" applyNumberFormat="1" applyFont="1" applyFill="1" applyBorder="1" applyAlignment="1">
      <alignment horizontal="center" vertical="center" wrapText="1"/>
    </xf>
    <xf numFmtId="4" fontId="86" fillId="0" borderId="92" xfId="0" applyNumberFormat="1" applyFont="1" applyFill="1" applyBorder="1" applyAlignment="1">
      <alignment horizontal="center" vertical="center" wrapText="1"/>
    </xf>
    <xf numFmtId="4" fontId="86" fillId="37" borderId="92" xfId="0" applyNumberFormat="1" applyFont="1" applyFill="1" applyBorder="1" applyAlignment="1">
      <alignment horizontal="center" vertical="center" wrapText="1"/>
    </xf>
    <xf numFmtId="3" fontId="86" fillId="0" borderId="92" xfId="0" applyNumberFormat="1" applyFont="1" applyFill="1" applyBorder="1" applyAlignment="1">
      <alignment horizontal="center" vertical="center" wrapText="1"/>
    </xf>
    <xf numFmtId="3" fontId="86" fillId="40" borderId="92" xfId="0" applyNumberFormat="1" applyFont="1" applyFill="1" applyBorder="1" applyAlignment="1">
      <alignment horizontal="center" vertical="center" wrapText="1"/>
    </xf>
    <xf numFmtId="4" fontId="86" fillId="0" borderId="92" xfId="0" applyNumberFormat="1" applyFont="1" applyFill="1" applyBorder="1" applyAlignment="1">
      <alignment horizontal="center" vertical="center"/>
    </xf>
    <xf numFmtId="4" fontId="69" fillId="0" borderId="82" xfId="0" applyNumberFormat="1" applyFont="1" applyFill="1" applyBorder="1" applyAlignment="1">
      <alignment horizontal="left" vertical="center" wrapText="1"/>
    </xf>
    <xf numFmtId="4" fontId="87" fillId="0" borderId="18" xfId="0" applyNumberFormat="1" applyFont="1" applyFill="1" applyBorder="1" applyAlignment="1">
      <alignment horizontal="left" vertical="center" wrapText="1"/>
    </xf>
    <xf numFmtId="4" fontId="87" fillId="0" borderId="92" xfId="0" applyNumberFormat="1" applyFont="1" applyFill="1" applyBorder="1" applyAlignment="1">
      <alignment horizontal="left" vertical="center" wrapText="1"/>
    </xf>
    <xf numFmtId="0" fontId="70" fillId="38" borderId="89" xfId="0" applyFont="1" applyFill="1" applyBorder="1" applyAlignment="1">
      <alignment horizontal="left" vertical="center"/>
    </xf>
    <xf numFmtId="0" fontId="67" fillId="37" borderId="0" xfId="0" applyFont="1" applyFill="1" applyAlignment="1">
      <alignment horizontal="center" vertical="center"/>
    </xf>
    <xf numFmtId="0" fontId="78" fillId="39" borderId="95" xfId="0" applyFont="1" applyFill="1" applyBorder="1" applyAlignment="1">
      <alignment horizontal="center" vertical="center" wrapText="1"/>
    </xf>
    <xf numFmtId="4" fontId="37" fillId="0" borderId="84" xfId="0" applyNumberFormat="1" applyFont="1" applyFill="1" applyBorder="1" applyAlignment="1">
      <alignment horizontal="center" vertical="center"/>
    </xf>
    <xf numFmtId="4" fontId="86" fillId="0" borderId="86" xfId="0" applyNumberFormat="1" applyFont="1" applyFill="1" applyBorder="1" applyAlignment="1">
      <alignment horizontal="center" vertical="center"/>
    </xf>
    <xf numFmtId="4" fontId="86" fillId="0" borderId="95" xfId="0" applyNumberFormat="1" applyFont="1" applyFill="1" applyBorder="1" applyAlignment="1">
      <alignment horizontal="center" vertical="center"/>
    </xf>
    <xf numFmtId="0" fontId="9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8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37" borderId="0" xfId="0" applyFont="1" applyFill="1" applyBorder="1" applyAlignment="1">
      <alignment vertical="center"/>
    </xf>
    <xf numFmtId="0" fontId="6" fillId="37" borderId="0" xfId="0" applyFont="1" applyFill="1" applyBorder="1" applyAlignment="1">
      <alignment vertical="center"/>
    </xf>
    <xf numFmtId="0" fontId="82" fillId="37" borderId="0" xfId="0" applyFont="1" applyFill="1" applyBorder="1" applyAlignment="1">
      <alignment horizontal="center" vertical="center"/>
    </xf>
    <xf numFmtId="0" fontId="83" fillId="37" borderId="0" xfId="0" applyFont="1" applyFill="1" applyAlignment="1">
      <alignment horizontal="left" vertical="center"/>
    </xf>
    <xf numFmtId="3" fontId="37" fillId="40" borderId="104" xfId="0" applyNumberFormat="1" applyFont="1" applyFill="1" applyBorder="1" applyAlignment="1">
      <alignment horizontal="center" vertical="center" wrapText="1"/>
    </xf>
    <xf numFmtId="3" fontId="86" fillId="40" borderId="47" xfId="0" applyNumberFormat="1" applyFont="1" applyFill="1" applyBorder="1" applyAlignment="1">
      <alignment horizontal="center" vertical="center" wrapText="1"/>
    </xf>
    <xf numFmtId="3" fontId="86" fillId="40" borderId="105" xfId="0" applyNumberFormat="1" applyFont="1" applyFill="1" applyBorder="1" applyAlignment="1">
      <alignment horizontal="center" vertical="center" wrapText="1"/>
    </xf>
    <xf numFmtId="4" fontId="37" fillId="0" borderId="52" xfId="0" applyNumberFormat="1" applyFont="1" applyFill="1" applyBorder="1" applyAlignment="1">
      <alignment horizontal="center" vertical="center"/>
    </xf>
    <xf numFmtId="4" fontId="86" fillId="0" borderId="53" xfId="0" applyNumberFormat="1" applyFont="1" applyFill="1" applyBorder="1" applyAlignment="1">
      <alignment horizontal="center" vertical="center"/>
    </xf>
    <xf numFmtId="4" fontId="86" fillId="0" borderId="103" xfId="0" applyNumberFormat="1" applyFont="1" applyFill="1" applyBorder="1" applyAlignment="1">
      <alignment horizontal="center" vertical="center"/>
    </xf>
    <xf numFmtId="4" fontId="66" fillId="38" borderId="55" xfId="0" applyNumberFormat="1" applyFont="1" applyFill="1" applyBorder="1" applyAlignment="1">
      <alignment horizontal="center" vertical="center"/>
    </xf>
    <xf numFmtId="4" fontId="88" fillId="38" borderId="31" xfId="0" applyNumberFormat="1" applyFont="1" applyFill="1" applyBorder="1" applyAlignment="1">
      <alignment horizontal="center" vertical="center"/>
    </xf>
    <xf numFmtId="4" fontId="88" fillId="38" borderId="106" xfId="0" applyNumberFormat="1" applyFont="1" applyFill="1" applyBorder="1" applyAlignment="1">
      <alignment horizontal="center" vertical="center"/>
    </xf>
    <xf numFmtId="0" fontId="92" fillId="0" borderId="0" xfId="0" applyFont="1" applyAlignment="1"/>
    <xf numFmtId="0" fontId="92" fillId="0" borderId="0" xfId="0" applyFont="1" applyAlignment="1">
      <alignment horizontal="left" vertical="center" wrapText="1"/>
    </xf>
    <xf numFmtId="0" fontId="90" fillId="0" borderId="0" xfId="0" applyFont="1" applyAlignment="1">
      <alignment horizontal="left" vertical="center" wrapText="1"/>
    </xf>
    <xf numFmtId="0" fontId="91" fillId="37" borderId="0" xfId="0" applyFont="1" applyFill="1" applyAlignment="1">
      <alignment horizontal="center" vertical="center"/>
    </xf>
    <xf numFmtId="0" fontId="83" fillId="37" borderId="0" xfId="0" applyFont="1" applyFill="1" applyBorder="1" applyAlignment="1">
      <alignment horizontal="center" vertical="center"/>
    </xf>
    <xf numFmtId="0" fontId="73" fillId="37" borderId="0" xfId="0" applyFont="1" applyFill="1" applyAlignment="1">
      <alignment horizontal="left" vertical="center" wrapText="1"/>
    </xf>
    <xf numFmtId="0" fontId="70" fillId="39" borderId="18" xfId="0" applyFont="1" applyFill="1" applyBorder="1" applyAlignment="1">
      <alignment horizontal="center" vertical="center" wrapText="1"/>
    </xf>
    <xf numFmtId="0" fontId="70" fillId="39" borderId="86" xfId="0" applyFont="1" applyFill="1" applyBorder="1" applyAlignment="1">
      <alignment horizontal="center" vertical="center" wrapText="1"/>
    </xf>
    <xf numFmtId="0" fontId="70" fillId="39" borderId="82" xfId="0" applyFont="1" applyFill="1" applyBorder="1" applyAlignment="1">
      <alignment horizontal="center" vertical="center" wrapText="1"/>
    </xf>
    <xf numFmtId="0" fontId="70" fillId="39" borderId="84" xfId="0" applyFont="1" applyFill="1" applyBorder="1" applyAlignment="1">
      <alignment horizontal="center" vertical="center" wrapText="1"/>
    </xf>
    <xf numFmtId="0" fontId="78" fillId="39" borderId="82" xfId="0" applyFont="1" applyFill="1" applyBorder="1" applyAlignment="1">
      <alignment horizontal="center" vertical="center" wrapText="1"/>
    </xf>
    <xf numFmtId="0" fontId="78" fillId="39" borderId="18" xfId="0" applyFont="1" applyFill="1" applyBorder="1" applyAlignment="1">
      <alignment horizontal="center" vertical="center" wrapText="1"/>
    </xf>
    <xf numFmtId="0" fontId="78" fillId="39" borderId="83" xfId="0" applyFont="1" applyFill="1" applyBorder="1" applyAlignment="1">
      <alignment horizontal="center" vertical="center" wrapText="1"/>
    </xf>
    <xf numFmtId="0" fontId="78" fillId="39" borderId="85" xfId="0" applyFont="1" applyFill="1" applyBorder="1" applyAlignment="1">
      <alignment horizontal="center" vertical="center" wrapText="1"/>
    </xf>
    <xf numFmtId="0" fontId="78" fillId="39" borderId="87" xfId="0" applyFont="1" applyFill="1" applyBorder="1" applyAlignment="1">
      <alignment horizontal="center" vertical="center" wrapText="1"/>
    </xf>
    <xf numFmtId="0" fontId="78" fillId="39" borderId="92" xfId="0" applyFont="1" applyFill="1" applyBorder="1" applyAlignment="1">
      <alignment horizontal="center" vertical="center" wrapText="1"/>
    </xf>
    <xf numFmtId="0" fontId="78" fillId="39" borderId="91" xfId="0" applyFont="1" applyFill="1" applyBorder="1" applyAlignment="1">
      <alignment horizontal="center" vertical="center" wrapText="1"/>
    </xf>
    <xf numFmtId="0" fontId="85" fillId="40" borderId="96" xfId="0" applyFont="1" applyFill="1" applyBorder="1" applyAlignment="1">
      <alignment horizontal="center" vertical="center" wrapText="1"/>
    </xf>
    <xf numFmtId="0" fontId="85" fillId="40" borderId="94" xfId="0" applyFont="1" applyFill="1" applyBorder="1" applyAlignment="1">
      <alignment horizontal="center" vertical="center" wrapText="1"/>
    </xf>
    <xf numFmtId="0" fontId="85" fillId="40" borderId="97" xfId="0" applyFont="1" applyFill="1" applyBorder="1" applyAlignment="1">
      <alignment horizontal="center" vertical="center" wrapText="1"/>
    </xf>
    <xf numFmtId="0" fontId="85" fillId="40" borderId="98" xfId="0" applyFont="1" applyFill="1" applyBorder="1" applyAlignment="1">
      <alignment horizontal="center" vertical="center" wrapText="1"/>
    </xf>
    <xf numFmtId="0" fontId="85" fillId="40" borderId="99" xfId="0" applyFont="1" applyFill="1" applyBorder="1" applyAlignment="1">
      <alignment horizontal="center" vertical="center" wrapText="1"/>
    </xf>
    <xf numFmtId="0" fontId="85" fillId="40" borderId="100" xfId="0" applyFont="1" applyFill="1" applyBorder="1" applyAlignment="1">
      <alignment horizontal="center" vertical="center" wrapText="1"/>
    </xf>
    <xf numFmtId="0" fontId="78" fillId="39" borderId="77" xfId="0" applyFont="1" applyFill="1" applyBorder="1" applyAlignment="1">
      <alignment horizontal="center" vertical="center" wrapText="1"/>
    </xf>
    <xf numFmtId="0" fontId="78" fillId="39" borderId="76" xfId="0" applyFont="1" applyFill="1" applyBorder="1" applyAlignment="1">
      <alignment horizontal="center" vertical="center" wrapText="1"/>
    </xf>
    <xf numFmtId="1" fontId="37" fillId="0" borderId="101" xfId="0" applyNumberFormat="1" applyFont="1" applyFill="1" applyBorder="1" applyAlignment="1">
      <alignment horizontal="center" vertical="center"/>
    </xf>
    <xf numFmtId="1" fontId="37" fillId="0" borderId="46" xfId="0" applyNumberFormat="1" applyFont="1" applyFill="1" applyBorder="1" applyAlignment="1">
      <alignment horizontal="center" vertical="center"/>
    </xf>
    <xf numFmtId="1" fontId="37" fillId="0" borderId="102" xfId="0" applyNumberFormat="1" applyFont="1" applyFill="1" applyBorder="1" applyAlignment="1">
      <alignment horizontal="center" vertical="center"/>
    </xf>
    <xf numFmtId="0" fontId="2" fillId="30" borderId="76" xfId="176" applyFont="1" applyFill="1" applyBorder="1" applyAlignment="1">
      <alignment horizontal="left"/>
    </xf>
    <xf numFmtId="0" fontId="2" fillId="30" borderId="53" xfId="176" applyFont="1" applyFill="1" applyBorder="1" applyAlignment="1">
      <alignment horizontal="left"/>
    </xf>
    <xf numFmtId="0" fontId="1" fillId="31" borderId="79" xfId="176" applyFont="1" applyFill="1" applyBorder="1" applyAlignment="1">
      <alignment horizontal="center" vertical="center"/>
    </xf>
    <xf numFmtId="0" fontId="1" fillId="31" borderId="64" xfId="176" applyFont="1" applyFill="1" applyBorder="1" applyAlignment="1">
      <alignment horizontal="center" vertical="center"/>
    </xf>
    <xf numFmtId="0" fontId="1" fillId="34" borderId="77" xfId="176" applyFont="1" applyFill="1" applyBorder="1" applyAlignment="1">
      <alignment horizontal="left"/>
    </xf>
    <xf numFmtId="0" fontId="1" fillId="34" borderId="52" xfId="176" applyFont="1" applyFill="1" applyBorder="1" applyAlignment="1">
      <alignment horizontal="left"/>
    </xf>
    <xf numFmtId="0" fontId="2" fillId="34" borderId="76" xfId="176" applyFont="1" applyFill="1" applyBorder="1" applyAlignment="1">
      <alignment horizontal="left"/>
    </xf>
    <xf numFmtId="0" fontId="2" fillId="34" borderId="53" xfId="176" applyFont="1" applyFill="1" applyBorder="1" applyAlignment="1">
      <alignment horizontal="left"/>
    </xf>
    <xf numFmtId="0" fontId="4" fillId="31" borderId="36" xfId="176" applyFont="1" applyFill="1" applyBorder="1" applyAlignment="1">
      <alignment horizontal="center" vertical="center" wrapText="1"/>
    </xf>
    <xf numFmtId="0" fontId="4" fillId="31" borderId="51" xfId="176" applyFont="1" applyFill="1" applyBorder="1" applyAlignment="1">
      <alignment horizontal="center" vertical="center" wrapText="1"/>
    </xf>
    <xf numFmtId="0" fontId="1" fillId="31" borderId="77" xfId="176" applyFont="1" applyFill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</cellXfs>
  <cellStyles count="224">
    <cellStyle name="_!ВСНК_CAPEX(м)_2008_план" xfId="1"/>
    <cellStyle name="__Бурение_2009_Факт" xfId="2"/>
    <cellStyle name="__Производство_2009_Факт" xfId="3"/>
    <cellStyle name="_capex_2015_в работу" xfId="4"/>
    <cellStyle name="_capex_2015_в работу__CAPEX(М)_2017-20_План анг (3)" xfId="5"/>
    <cellStyle name="_capex_2015_в работу_RepairRules" xfId="6"/>
    <cellStyle name="_Fix20Prd" xfId="7"/>
    <cellStyle name="_Fix40Prd" xfId="8"/>
    <cellStyle name="_Page 4" xfId="9"/>
    <cellStyle name="_Rules" xfId="10"/>
    <cellStyle name="_Struct" xfId="11"/>
    <cellStyle name="_Struct (2)" xfId="12"/>
    <cellStyle name="_ВСНК" xfId="13"/>
    <cellStyle name="_ВСНК_CAPEX(М)_2008_ФАКТ" xfId="14"/>
    <cellStyle name="_ВСНК_CAPEX_2008_факт" xfId="15"/>
    <cellStyle name="_Ориентировочную потребность (тн шт к-т ) в МТР для строительства эксплуатационных скважин  на 2009 год с помесячной разбивкой" xfId="215"/>
    <cellStyle name="_ПС_Бурение_2009-2013_План_v5" xfId="16"/>
    <cellStyle name="_САХ-1_ГЕОЛОГИЯ_2008_ФАКТ" xfId="17"/>
    <cellStyle name="_ТБ_2015_в работу" xfId="18"/>
    <cellStyle name="_ТБ_2015_в работу_RepairRules" xfId="19"/>
    <cellStyle name="_Шаблон НПЗ CAPEX 2009 факт" xfId="20"/>
    <cellStyle name="_ЮНГ_CAPEX(м)_2009-2013_план_v2" xfId="21"/>
    <cellStyle name="_ЮНГ_HR_2010_2014_План_new+" xfId="22"/>
    <cellStyle name="20% - Accent1" xfId="23"/>
    <cellStyle name="20% - Accent2" xfId="24"/>
    <cellStyle name="20% - Accent3" xfId="25"/>
    <cellStyle name="20% - Accent4" xfId="26"/>
    <cellStyle name="20% - Accent5" xfId="27"/>
    <cellStyle name="20% - Accent6" xfId="28"/>
    <cellStyle name="20% - Акцент1 2" xfId="29"/>
    <cellStyle name="20% - Акцент1 2 2" xfId="30"/>
    <cellStyle name="20% - Акцент1 3" xfId="31"/>
    <cellStyle name="20% - Акцент2 2" xfId="32"/>
    <cellStyle name="20% - Акцент2 2 2" xfId="33"/>
    <cellStyle name="20% - Акцент2 3" xfId="34"/>
    <cellStyle name="20% - Акцент3 2" xfId="35"/>
    <cellStyle name="20% - Акцент3 2 2" xfId="36"/>
    <cellStyle name="20% - Акцент3 3" xfId="37"/>
    <cellStyle name="20% - Акцент4 2" xfId="38"/>
    <cellStyle name="20% - Акцент4 2 2" xfId="39"/>
    <cellStyle name="20% - Акцент4 3" xfId="40"/>
    <cellStyle name="20% - Акцент5 2" xfId="41"/>
    <cellStyle name="20% - Акцент5 2 2" xfId="42"/>
    <cellStyle name="20% - Акцент5 3" xfId="43"/>
    <cellStyle name="20% - Акцент6 2" xfId="44"/>
    <cellStyle name="20% - Акцент6 2 2" xfId="45"/>
    <cellStyle name="20% - Акцент6 3" xfId="46"/>
    <cellStyle name="40% - Accent1" xfId="47"/>
    <cellStyle name="40% - Accent2" xfId="48"/>
    <cellStyle name="40% - Accent3" xfId="49"/>
    <cellStyle name="40% - Accent4" xfId="50"/>
    <cellStyle name="40% - Accent5" xfId="51"/>
    <cellStyle name="40% - Accent6" xfId="52"/>
    <cellStyle name="40% - Акцент1 2" xfId="53"/>
    <cellStyle name="40% - Акцент1 2 2" xfId="54"/>
    <cellStyle name="40% - Акцент1 3" xfId="55"/>
    <cellStyle name="40% - Акцент2 2" xfId="56"/>
    <cellStyle name="40% - Акцент2 2 2" xfId="57"/>
    <cellStyle name="40% - Акцент2 3" xfId="58"/>
    <cellStyle name="40% - Акцент3 2" xfId="59"/>
    <cellStyle name="40% - Акцент3 2 2" xfId="60"/>
    <cellStyle name="40% - Акцент3 3" xfId="61"/>
    <cellStyle name="40% - Акцент4 2" xfId="62"/>
    <cellStyle name="40% - Акцент4 2 2" xfId="63"/>
    <cellStyle name="40% - Акцент4 3" xfId="64"/>
    <cellStyle name="40% - Акцент5 2" xfId="65"/>
    <cellStyle name="40% - Акцент5 2 2" xfId="66"/>
    <cellStyle name="40% - Акцент5 3" xfId="67"/>
    <cellStyle name="40% - Акцент6 2" xfId="68"/>
    <cellStyle name="40% - Акцент6 2 2" xfId="69"/>
    <cellStyle name="40% - Акцент6 3" xfId="70"/>
    <cellStyle name="60% - Accent1" xfId="71"/>
    <cellStyle name="60% - Accent2" xfId="72"/>
    <cellStyle name="60% - Accent3" xfId="73"/>
    <cellStyle name="60% - Accent4" xfId="74"/>
    <cellStyle name="60% - Accent5" xfId="75"/>
    <cellStyle name="60% - Accent6" xfId="76"/>
    <cellStyle name="60% - Акцент1 2" xfId="77"/>
    <cellStyle name="60% - Акцент1 2 2" xfId="78"/>
    <cellStyle name="60% - Акцент1 3" xfId="79"/>
    <cellStyle name="60% - Акцент2 2" xfId="80"/>
    <cellStyle name="60% - Акцент2 2 2" xfId="81"/>
    <cellStyle name="60% - Акцент2 3" xfId="82"/>
    <cellStyle name="60% - Акцент3 2" xfId="83"/>
    <cellStyle name="60% - Акцент3 2 2" xfId="84"/>
    <cellStyle name="60% - Акцент3 3" xfId="85"/>
    <cellStyle name="60% - Акцент4 2" xfId="86"/>
    <cellStyle name="60% - Акцент4 2 2" xfId="87"/>
    <cellStyle name="60% - Акцент4 3" xfId="88"/>
    <cellStyle name="60% - Акцент5 2" xfId="89"/>
    <cellStyle name="60% - Акцент5 2 2" xfId="90"/>
    <cellStyle name="60% - Акцент5 3" xfId="91"/>
    <cellStyle name="60% - Акцент6 2" xfId="92"/>
    <cellStyle name="60% - Акцент6 2 2" xfId="93"/>
    <cellStyle name="60% - Акцент6 3" xfId="94"/>
    <cellStyle name="Accent1" xfId="95"/>
    <cellStyle name="Accent2" xfId="96"/>
    <cellStyle name="Accent3" xfId="97"/>
    <cellStyle name="Accent4" xfId="98"/>
    <cellStyle name="Accent5" xfId="99"/>
    <cellStyle name="Accent6" xfId="100"/>
    <cellStyle name="Bad" xfId="101"/>
    <cellStyle name="Calculation" xfId="102"/>
    <cellStyle name="Check Cell" xfId="103"/>
    <cellStyle name="Comma [0]" xfId="216"/>
    <cellStyle name="Comma_laroux" xfId="217"/>
    <cellStyle name="Currency [0]" xfId="218"/>
    <cellStyle name="Currency_laroux" xfId="219"/>
    <cellStyle name="Excel Built-in Normal" xfId="104"/>
    <cellStyle name="Explanatory Text" xfId="105"/>
    <cellStyle name="Good" xfId="106"/>
    <cellStyle name="Heading 1" xfId="107"/>
    <cellStyle name="Heading 2" xfId="108"/>
    <cellStyle name="Heading 3" xfId="109"/>
    <cellStyle name="Heading 4" xfId="110"/>
    <cellStyle name="Input" xfId="111"/>
    <cellStyle name="Linked Cell" xfId="112"/>
    <cellStyle name="Neutral" xfId="113"/>
    <cellStyle name="Normal 3" xfId="114"/>
    <cellStyle name="Normal 3 2" xfId="115"/>
    <cellStyle name="Normal_Attachement No.1" xfId="220"/>
    <cellStyle name="Note" xfId="116"/>
    <cellStyle name="Output" xfId="117"/>
    <cellStyle name="SAPBEXtitle" xfId="118"/>
    <cellStyle name="Style 1" xfId="119"/>
    <cellStyle name="Title" xfId="120"/>
    <cellStyle name="Total" xfId="121"/>
    <cellStyle name="UNKNOWNSTYLE_1" xfId="122"/>
    <cellStyle name="Warning Text" xfId="123"/>
    <cellStyle name="Акцент1 2" xfId="124"/>
    <cellStyle name="Акцент1 2 2" xfId="125"/>
    <cellStyle name="Акцент1 3" xfId="126"/>
    <cellStyle name="Акцент2 2" xfId="127"/>
    <cellStyle name="Акцент2 2 2" xfId="128"/>
    <cellStyle name="Акцент2 3" xfId="129"/>
    <cellStyle name="Акцент3 2" xfId="130"/>
    <cellStyle name="Акцент3 2 2" xfId="131"/>
    <cellStyle name="Акцент3 3" xfId="132"/>
    <cellStyle name="Акцент4 2" xfId="133"/>
    <cellStyle name="Акцент4 2 2" xfId="134"/>
    <cellStyle name="Акцент4 3" xfId="135"/>
    <cellStyle name="Акцент5 2" xfId="136"/>
    <cellStyle name="Акцент5 2 2" xfId="137"/>
    <cellStyle name="Акцент5 3" xfId="138"/>
    <cellStyle name="Акцент6 2" xfId="139"/>
    <cellStyle name="Акцент6 2 2" xfId="140"/>
    <cellStyle name="Акцент6 3" xfId="141"/>
    <cellStyle name="Ввод  2" xfId="142"/>
    <cellStyle name="Ввод  2 2" xfId="143"/>
    <cellStyle name="Вывод 2" xfId="144"/>
    <cellStyle name="Вывод 2 2" xfId="145"/>
    <cellStyle name="Вывод 3" xfId="146"/>
    <cellStyle name="Вычисление 2" xfId="147"/>
    <cellStyle name="Вычисление 2 2" xfId="148"/>
    <cellStyle name="Вычисление 3" xfId="149"/>
    <cellStyle name="Гиперссылка 2" xfId="150"/>
    <cellStyle name="Заголовок 1 2" xfId="151"/>
    <cellStyle name="Заголовок 1 2 2" xfId="152"/>
    <cellStyle name="Заголовок 1 3" xfId="153"/>
    <cellStyle name="Заголовок 2 2" xfId="154"/>
    <cellStyle name="Заголовок 2 2 2" xfId="155"/>
    <cellStyle name="Заголовок 2 3" xfId="156"/>
    <cellStyle name="Заголовок 3 2" xfId="157"/>
    <cellStyle name="Заголовок 3 2 2" xfId="158"/>
    <cellStyle name="Заголовок 3 3" xfId="159"/>
    <cellStyle name="Заголовок 4 2" xfId="160"/>
    <cellStyle name="Заголовок 4 2 2" xfId="161"/>
    <cellStyle name="Заголовок 4 3" xfId="162"/>
    <cellStyle name="Итог 2" xfId="163"/>
    <cellStyle name="Итог 2 2" xfId="164"/>
    <cellStyle name="Итог 3" xfId="165"/>
    <cellStyle name="Контрольная ячейка 2" xfId="166"/>
    <cellStyle name="Контрольная ячейка 2 2" xfId="167"/>
    <cellStyle name="Контрольная ячейка 3" xfId="168"/>
    <cellStyle name="Название 2" xfId="169"/>
    <cellStyle name="Название 2 2" xfId="170"/>
    <cellStyle name="Название 3" xfId="171"/>
    <cellStyle name="Нейтральный 2" xfId="172"/>
    <cellStyle name="Нейтральный 2 2" xfId="173"/>
    <cellStyle name="Нейтральный 3" xfId="174"/>
    <cellStyle name="Обычный" xfId="0" builtinId="0"/>
    <cellStyle name="Обычный 10 2" xfId="223"/>
    <cellStyle name="Обычный 2" xfId="175"/>
    <cellStyle name="Обычный 2 2" xfId="176"/>
    <cellStyle name="Обычный 2 2 2" xfId="177"/>
    <cellStyle name="Обычный 2__CAPEX(М)_2017-20_План анг (3)" xfId="178"/>
    <cellStyle name="Обычный 3" xfId="179"/>
    <cellStyle name="Обычный 3 2" xfId="180"/>
    <cellStyle name="Обычный 3 3" xfId="181"/>
    <cellStyle name="Обычный 4" xfId="182"/>
    <cellStyle name="Обычный 4 2" xfId="183"/>
    <cellStyle name="Обычный 5" xfId="184"/>
    <cellStyle name="Обычный 5 2" xfId="185"/>
    <cellStyle name="Обычный 6" xfId="186"/>
    <cellStyle name="Обычный 6 2" xfId="187"/>
    <cellStyle name="Обычный 7" xfId="188"/>
    <cellStyle name="Обычный 8" xfId="189"/>
    <cellStyle name="Обычный 8 2" xfId="190"/>
    <cellStyle name="Обычный_ЮНГ_Экономика_2008_факт" xfId="191"/>
    <cellStyle name="Плохой 2" xfId="192"/>
    <cellStyle name="Плохой 2 2" xfId="193"/>
    <cellStyle name="Плохой 3" xfId="194"/>
    <cellStyle name="Пояснение 2" xfId="195"/>
    <cellStyle name="Пояснение 2 2" xfId="196"/>
    <cellStyle name="Пояснение 3" xfId="197"/>
    <cellStyle name="Примечание 2" xfId="198"/>
    <cellStyle name="Примечание 3" xfId="199"/>
    <cellStyle name="Связанная ячейка 2" xfId="200"/>
    <cellStyle name="Связанная ячейка 2 2" xfId="201"/>
    <cellStyle name="Связанная ячейка 3" xfId="202"/>
    <cellStyle name="Стиль 1" xfId="203"/>
    <cellStyle name="Стиль 1 2" xfId="204"/>
    <cellStyle name="Стиль 1 3" xfId="205"/>
    <cellStyle name="Стиль 1_Разработка Эк-ка СРВ" xfId="206"/>
    <cellStyle name="Текст предупреждения 2" xfId="207"/>
    <cellStyle name="Текст предупреждения 2 2" xfId="208"/>
    <cellStyle name="Текст предупреждения 3" xfId="209"/>
    <cellStyle name="Тысячи [0]_laroux" xfId="221"/>
    <cellStyle name="Тысячи_laroux" xfId="222"/>
    <cellStyle name="Финансовый 2" xfId="210"/>
    <cellStyle name="Финансовый 2 2" xfId="211"/>
    <cellStyle name="Хороший 2" xfId="212"/>
    <cellStyle name="Хороший 2 2" xfId="213"/>
    <cellStyle name="Хороший 3" xfId="2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DFC763"/>
      <rgbColor rgb="00333300"/>
      <rgbColor rgb="00F0DB5C"/>
      <rgbColor rgb="00993366"/>
      <rgbColor rgb="00333399"/>
      <rgbColor rgb="00F3E8B9"/>
    </indexedColors>
    <mruColors>
      <color rgb="FFCCFFCC"/>
      <color rgb="FFFFCC99"/>
      <color rgb="FFFFFF99"/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4-18/&#1056;&#1069;&#1047;%20&#1085;&#1072;%20&#1079;&#1072;&#1084;&#1077;&#1085;&#1091;/&#1084;&#1091;&#1089;&#1086;&#1088;/&#1055;&#1088;&#1080;&#1083;&#1086;&#1078;&#1077;&#1085;&#1080;&#1077;.%20&#1060;&#1086;&#1088;&#1084;&#1072;%20&#1086;&#1078;&#1080;&#1076;&#1072;&#1077;&#1084;&#1072;&#1103;%20&#1059;&#1054;%20+%20&#1088;&#1072;&#1089;&#1096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ЭЗ"/>
      <sheetName val="Расшифровка"/>
    </sheetNames>
    <sheetDataSet>
      <sheetData sheetId="0" refreshError="1">
        <row r="7">
          <cell r="A7" t="str">
            <v xml:space="preserve">   Материальные затраты, тыс.руб.</v>
          </cell>
        </row>
        <row r="8">
          <cell r="A8" t="str">
            <v xml:space="preserve">      Сырье и основные материалы, тыс.руб.</v>
          </cell>
        </row>
        <row r="9">
          <cell r="A9" t="str">
            <v xml:space="preserve">      Вспомогательные материалы, тыс.руб.</v>
          </cell>
        </row>
        <row r="10">
          <cell r="A10" t="str">
            <v xml:space="preserve">         Хим реагенты для подготовки сырья, тыс.руб.</v>
          </cell>
        </row>
        <row r="11">
          <cell r="A11" t="str">
            <v xml:space="preserve">            Объем подготовки, тыс.т, тыс.м3</v>
          </cell>
        </row>
        <row r="12">
          <cell r="A12" t="str">
            <v xml:space="preserve">            Расход реагентов, кг</v>
          </cell>
        </row>
        <row r="13">
          <cell r="A13" t="str">
            <v xml:space="preserve">            Удельный расход на единицу подготавливаемого сырья, г/т,м3</v>
          </cell>
        </row>
        <row r="14">
          <cell r="A14" t="str">
            <v xml:space="preserve">            Цена одной тонны химреагента, руб./т</v>
          </cell>
        </row>
        <row r="15">
          <cell r="A15" t="str">
            <v xml:space="preserve">         Материалы для ремонта скважин, тыс.руб.</v>
          </cell>
        </row>
        <row r="16">
          <cell r="A16" t="str">
            <v xml:space="preserve">            Материалы для глушения, тыс.руб.</v>
          </cell>
        </row>
        <row r="17">
          <cell r="A17" t="str">
            <v xml:space="preserve">               Количество операций по глушению, опер.</v>
          </cell>
        </row>
        <row r="18">
          <cell r="A18" t="str">
            <v xml:space="preserve">               Расход на операцию, тыс.руб./опер.</v>
          </cell>
        </row>
        <row r="19">
          <cell r="A19" t="str">
            <v xml:space="preserve">            Пропант для ГРП, тыс.руб.</v>
          </cell>
        </row>
        <row r="20">
          <cell r="A20" t="str">
            <v xml:space="preserve">               Количество операций ГРП, опер.</v>
          </cell>
        </row>
        <row r="21">
          <cell r="A21" t="str">
            <v xml:space="preserve">               Расход пропанта всего, тонн</v>
          </cell>
        </row>
        <row r="22">
          <cell r="A22" t="str">
            <v xml:space="preserve">               Расход пропанта на операцию, тонн/опер.</v>
          </cell>
        </row>
        <row r="23">
          <cell r="A23" t="str">
            <v xml:space="preserve">               Стоимость 1 т пропанта, руб/т</v>
          </cell>
        </row>
        <row r="24">
          <cell r="A24" t="str">
            <v xml:space="preserve">            Материалы для ЗБС, тыс.руб.</v>
          </cell>
        </row>
        <row r="25">
          <cell r="A25" t="str">
            <v xml:space="preserve">               Количество операций ЗБС, опер.</v>
          </cell>
        </row>
        <row r="26">
          <cell r="A26" t="str">
            <v xml:space="preserve">               Расход материалов на операцию, тыс.руб./опер.</v>
          </cell>
        </row>
        <row r="27">
          <cell r="A27" t="str">
            <v xml:space="preserve">            Прочие материалы для ремонта скважин (кислоты, азот и.д.), тыс.руб.</v>
          </cell>
        </row>
        <row r="28">
          <cell r="A28" t="str">
            <v xml:space="preserve">         Запасные части, тыс.руб.</v>
          </cell>
        </row>
        <row r="29">
          <cell r="A29" t="str">
            <v xml:space="preserve">         Прочий инвентарь и хозпринадлежности, тыс.руб.</v>
          </cell>
        </row>
        <row r="30">
          <cell r="A30" t="str">
            <v xml:space="preserve">         Материалы для подготовки к зиме и приведение объектов к корпоративному стандарту, тыс.руб.</v>
          </cell>
        </row>
        <row r="31">
          <cell r="A31" t="str">
            <v xml:space="preserve">         Материалы для охраны труда, тыс.руб.</v>
          </cell>
        </row>
        <row r="32">
          <cell r="A32" t="str">
            <v xml:space="preserve">         Потери, тыс. руб.</v>
          </cell>
        </row>
        <row r="33">
          <cell r="A33" t="str">
            <v xml:space="preserve">            объем, тыс тн, тыс. куб. м</v>
          </cell>
        </row>
        <row r="34">
          <cell r="A34" t="str">
            <v xml:space="preserve">            стоимость, руб./т</v>
          </cell>
        </row>
        <row r="35">
          <cell r="A35" t="str">
            <v xml:space="preserve">         Прочие вспомогательные материалы, тыс.руб.</v>
          </cell>
        </row>
        <row r="36">
          <cell r="A36" t="str">
            <v xml:space="preserve">      ГСМ, тыс.руб.</v>
          </cell>
        </row>
        <row r="37">
          <cell r="A37" t="str">
            <v xml:space="preserve">         Бензины, тыс.руб.</v>
          </cell>
        </row>
        <row r="38">
          <cell r="A38" t="str">
            <v xml:space="preserve">            объем, т</v>
          </cell>
        </row>
        <row r="39">
          <cell r="A39" t="str">
            <v xml:space="preserve">            стоимость, руб./т</v>
          </cell>
        </row>
        <row r="40">
          <cell r="A40" t="str">
            <v xml:space="preserve">         Диз. топливо, тыс.руб.</v>
          </cell>
        </row>
        <row r="41">
          <cell r="A41" t="str">
            <v xml:space="preserve">            объем, т</v>
          </cell>
        </row>
        <row r="42">
          <cell r="A42" t="str">
            <v xml:space="preserve">            стоимость, руб./т</v>
          </cell>
        </row>
        <row r="43">
          <cell r="A43" t="str">
            <v xml:space="preserve">         Масла, тыс.руб.</v>
          </cell>
        </row>
        <row r="44">
          <cell r="A44" t="str">
            <v xml:space="preserve">            объем, т</v>
          </cell>
        </row>
        <row r="45">
          <cell r="A45" t="str">
            <v xml:space="preserve">            стоимость, руб./т</v>
          </cell>
        </row>
        <row r="46">
          <cell r="A46" t="str">
            <v xml:space="preserve">         Прочие ГСМ, тыс.руб.</v>
          </cell>
        </row>
        <row r="47">
          <cell r="A47" t="str">
            <v xml:space="preserve">            объем, т</v>
          </cell>
        </row>
        <row r="48">
          <cell r="A48" t="str">
            <v xml:space="preserve">            стоимость, руб./т</v>
          </cell>
        </row>
        <row r="49">
          <cell r="A49" t="str">
            <v xml:space="preserve">      Топливо, тыс.руб.</v>
          </cell>
        </row>
        <row r="50">
          <cell r="A50" t="str">
            <v xml:space="preserve">         Нефть на собственные нужды, тыс.руб.</v>
          </cell>
        </row>
        <row r="51">
          <cell r="A51" t="str">
            <v xml:space="preserve">            объем, тыс.т</v>
          </cell>
        </row>
        <row r="52">
          <cell r="A52" t="str">
            <v xml:space="preserve">            стоимость, руб./т</v>
          </cell>
        </row>
        <row r="53">
          <cell r="A53" t="str">
            <v xml:space="preserve">         Газ на собственные нужды, тыс.руб.</v>
          </cell>
        </row>
        <row r="54">
          <cell r="A54" t="str">
            <v xml:space="preserve">            объем, тыс.м3</v>
          </cell>
        </row>
        <row r="55">
          <cell r="A55" t="str">
            <v xml:space="preserve">            стоимость, руб./м3</v>
          </cell>
        </row>
        <row r="56">
          <cell r="A56" t="str">
            <v xml:space="preserve">   Энергобеспечение, тыс.руб.</v>
          </cell>
        </row>
        <row r="57">
          <cell r="A57" t="str">
            <v xml:space="preserve">      Электроэнергия (расшифровка на отдельном листе), тыс.руб.</v>
          </cell>
        </row>
        <row r="58">
          <cell r="A58" t="str">
            <v xml:space="preserve">      Расходы по передаче электроэнергии (сетевые расходы), тыс.руб.</v>
          </cell>
        </row>
        <row r="59">
          <cell r="A59" t="str">
            <v xml:space="preserve">      Затраты на покупную воду и пар для целей ППД, тыс.руб.</v>
          </cell>
        </row>
        <row r="60">
          <cell r="A60" t="str">
            <v xml:space="preserve">      Теплоэнергия, тыс.руб.</v>
          </cell>
        </row>
        <row r="61">
          <cell r="A61" t="str">
            <v xml:space="preserve">      Услуги по выработке энергии на ГТ(П)С, тыс.руб.</v>
          </cell>
        </row>
        <row r="62">
          <cell r="A62" t="str">
            <v xml:space="preserve">      Услуги по капитальному ремонту энергетического оборудования, тыс.руб.</v>
          </cell>
        </row>
        <row r="63">
          <cell r="A63" t="str">
            <v xml:space="preserve">      Услуги по ТО и ТР энергетического оборудования, тыс.руб.</v>
          </cell>
        </row>
        <row r="64">
          <cell r="A64" t="str">
            <v xml:space="preserve">      Услуги по пуско-наладочным работам энергетического оборудования, тыс.руб.</v>
          </cell>
        </row>
        <row r="65">
          <cell r="A65" t="str">
            <v xml:space="preserve">   Зарплата и прочие расходы по содержанию персонала, тыс.руб.</v>
          </cell>
        </row>
        <row r="66">
          <cell r="A66" t="str">
            <v xml:space="preserve">      Заработная плата, тыс.руб.</v>
          </cell>
        </row>
        <row r="67">
          <cell r="A67" t="str">
            <v xml:space="preserve">         Заработная плата, тыс.руб.</v>
          </cell>
        </row>
        <row r="68">
          <cell r="A68" t="str">
            <v xml:space="preserve">            среднесписочная численность, чел.</v>
          </cell>
        </row>
        <row r="69">
          <cell r="A69" t="str">
            <v xml:space="preserve">            среднемесячная заработная плата, руб./чел.</v>
          </cell>
        </row>
        <row r="70">
          <cell r="A70" t="str">
            <v xml:space="preserve">         Резерв вознаграждения по итогам года, тыс.руб.</v>
          </cell>
        </row>
        <row r="71">
          <cell r="A71" t="str">
            <v xml:space="preserve">         Резерв отпусков, тыс.руб.</v>
          </cell>
        </row>
        <row r="72">
          <cell r="A72" t="str">
            <v xml:space="preserve">      Начисления на заработную плату (ЕСН и обязательное страхование от НС), тыс.руб.</v>
          </cell>
        </row>
        <row r="73">
          <cell r="A73" t="str">
            <v xml:space="preserve">         Начисления на заработную плату, тыс.руб.</v>
          </cell>
        </row>
        <row r="74">
          <cell r="A74" t="str">
            <v xml:space="preserve">            норматив отчислений, %</v>
          </cell>
        </row>
        <row r="75">
          <cell r="A75" t="str">
            <v xml:space="preserve">         Начисления на вознаграждение, тыс.руб.</v>
          </cell>
        </row>
        <row r="76">
          <cell r="A76" t="str">
            <v xml:space="preserve">            норматив отчислений, %</v>
          </cell>
        </row>
        <row r="77">
          <cell r="A77" t="str">
            <v xml:space="preserve">         Начисления на отпуска, тыс.руб.</v>
          </cell>
        </row>
        <row r="78">
          <cell r="A78" t="str">
            <v xml:space="preserve">            норматив отчислений, %</v>
          </cell>
        </row>
        <row r="79">
          <cell r="A79" t="str">
            <v xml:space="preserve">      Льготный проезд, тыс.руб.</v>
          </cell>
        </row>
        <row r="80">
          <cell r="A80" t="str">
            <v xml:space="preserve">         численность, чел.</v>
          </cell>
        </row>
        <row r="81">
          <cell r="A81" t="str">
            <v xml:space="preserve">         средняя стоимость проезда, руб./чел.</v>
          </cell>
        </row>
        <row r="82">
          <cell r="A82" t="str">
            <v xml:space="preserve">      Подготовка кадров, тыс.руб.</v>
          </cell>
        </row>
        <row r="83">
          <cell r="A83" t="str">
            <v xml:space="preserve">         численность, чел.</v>
          </cell>
        </row>
        <row r="84">
          <cell r="A84" t="str">
            <v xml:space="preserve">         средняя стоимость обучения, руб./чел.</v>
          </cell>
        </row>
        <row r="85">
          <cell r="A85" t="str">
            <v xml:space="preserve">      Командировочные, тыс.руб.</v>
          </cell>
        </row>
        <row r="86">
          <cell r="A86" t="str">
            <v xml:space="preserve">      Представительские и протокольные расходы, тыс.руб.</v>
          </cell>
        </row>
        <row r="87">
          <cell r="A87" t="str">
            <v xml:space="preserve">      Прочие расходы по содержанию персонала, тыс.руб.</v>
          </cell>
        </row>
        <row r="88">
          <cell r="A88" t="str">
            <v xml:space="preserve">  Страхование с отчислениями, тыс.руб.</v>
          </cell>
        </row>
        <row r="89">
          <cell r="A89" t="str">
            <v>Страхование, тыс. руб.</v>
          </cell>
        </row>
        <row r="90">
          <cell r="A90" t="str">
            <v>Страхование имущества, тыс.руб.</v>
          </cell>
        </row>
        <row r="91">
          <cell r="A91" t="str">
            <v>Добровольное медицинское страхование работников, тыс.руб.</v>
          </cell>
        </row>
        <row r="92">
          <cell r="A92" t="str">
            <v>Страхование работников от несчастного случая, тыс. руб.</v>
          </cell>
        </row>
        <row r="93">
          <cell r="A93" t="str">
            <v>обязательное страхование ответственности (ОСАГО, ОПО), тыс. руб.</v>
          </cell>
        </row>
        <row r="94">
          <cell r="A94" t="str">
            <v>прочее страхование, тыс. руб.</v>
          </cell>
        </row>
        <row r="95">
          <cell r="A95" t="str">
            <v>Отчисления, тыс. руб.</v>
          </cell>
        </row>
        <row r="96">
          <cell r="A96" t="str">
            <v>Отчисления в "Нефтегарант", тыс.руб.</v>
          </cell>
        </row>
        <row r="97">
          <cell r="A97" t="str">
            <v>Прочие отчисления, тыс.руб.</v>
          </cell>
        </row>
        <row r="98">
          <cell r="A98" t="str">
            <v xml:space="preserve">   Нефтепромысловые услуги, тыс.руб.</v>
          </cell>
        </row>
        <row r="99">
          <cell r="A99" t="str">
            <v xml:space="preserve">      Услуги по ремонту скважин, тыс.руб. (расшифровка на отдельном листе)</v>
          </cell>
        </row>
        <row r="100">
          <cell r="A100" t="str">
            <v xml:space="preserve">      Услуги по обслуживанию и ремонту трубопроводов, тыс.руб.</v>
          </cell>
        </row>
        <row r="101">
          <cell r="A101" t="str">
            <v xml:space="preserve">         по текущему ремонту трубопроводов, тыс.руб.</v>
          </cell>
        </row>
        <row r="102">
          <cell r="A102" t="str">
            <v xml:space="preserve">            объем услуг, км</v>
          </cell>
        </row>
        <row r="103">
          <cell r="A103" t="str">
            <v xml:space="preserve">            средняя стоимость 1 км, тыс.руб./км</v>
          </cell>
        </row>
        <row r="104">
          <cell r="A104" t="str">
            <v xml:space="preserve">         по текущему ремонту стыков трубопроводов, тыс.руб.</v>
          </cell>
        </row>
        <row r="105">
          <cell r="A105" t="str">
            <v xml:space="preserve">            объем услуг, ед.</v>
          </cell>
        </row>
        <row r="106">
          <cell r="A106" t="str">
            <v xml:space="preserve">            средняя стоимость ремонта 1 стыка, тыс.руб./ед.</v>
          </cell>
        </row>
        <row r="107">
          <cell r="A107" t="str">
            <v xml:space="preserve">         по капитальному ремонту трубопроводов, тыс.руб.</v>
          </cell>
        </row>
        <row r="108">
          <cell r="A108" t="str">
            <v xml:space="preserve">            объем услуг, км</v>
          </cell>
        </row>
        <row r="109">
          <cell r="A109" t="str">
            <v xml:space="preserve">            средняя стоимость 1 км, тыс.руб./км</v>
          </cell>
        </row>
        <row r="110">
          <cell r="A110" t="str">
            <v xml:space="preserve">         Диагностика трубопроводов, тыс.руб.</v>
          </cell>
        </row>
        <row r="111">
          <cell r="A111" t="str">
            <v xml:space="preserve">         Ингибирование, тыс.руб.</v>
          </cell>
        </row>
        <row r="112">
          <cell r="A112" t="str">
            <v xml:space="preserve">         Прочие услуги при эксплуатации трубопроводов, тыс.руб.</v>
          </cell>
        </row>
        <row r="113">
          <cell r="A113" t="str">
            <v xml:space="preserve">      Услуги по обслуживанию и ремонту резервуаров, тыс.руб.</v>
          </cell>
        </row>
        <row r="114">
          <cell r="A114" t="str">
            <v xml:space="preserve">         по текущему ремонту резервуаров, тыс.руб.</v>
          </cell>
        </row>
        <row r="115">
          <cell r="A115" t="str">
            <v xml:space="preserve">            объем услуг, м2</v>
          </cell>
        </row>
        <row r="116">
          <cell r="A116" t="str">
            <v xml:space="preserve">            средняя стоимость 1 м2, тыс.руб./м2</v>
          </cell>
        </row>
        <row r="117">
          <cell r="A117" t="str">
            <v xml:space="preserve">         по капитальному ремонту резервуаров, тыс.руб.</v>
          </cell>
        </row>
        <row r="118">
          <cell r="A118" t="str">
            <v xml:space="preserve">            объем услуг, м2</v>
          </cell>
        </row>
        <row r="119">
          <cell r="A119" t="str">
            <v xml:space="preserve">            средняя стоимость 1 м2, тыс.руб./м2</v>
          </cell>
        </row>
        <row r="120">
          <cell r="A120" t="str">
            <v xml:space="preserve">         Диагностика резервуаров, тыс.руб.</v>
          </cell>
        </row>
        <row r="121">
          <cell r="A121" t="str">
            <v xml:space="preserve">         Прочие услуги при эксплуатации резервуаров, тыс.руб.</v>
          </cell>
        </row>
        <row r="122">
          <cell r="A122" t="str">
            <v xml:space="preserve">      Услуги по ремонту и обслуживанию УЭЦН, тыс.руб.</v>
          </cell>
        </row>
        <row r="123">
          <cell r="A123" t="str">
            <v xml:space="preserve">         по капитальному ремонту УЭЦН, тыс.руб.</v>
          </cell>
        </row>
        <row r="124">
          <cell r="A124" t="str">
            <v xml:space="preserve">            объем отремонтированных ЭЦН, шт</v>
          </cell>
        </row>
        <row r="125">
          <cell r="A125" t="str">
            <v xml:space="preserve">            средняя стоимость за ед. , тыс.руб./шт</v>
          </cell>
        </row>
        <row r="126">
          <cell r="A126" t="str">
            <v xml:space="preserve">         по капитальному ремонту ПЭД, тыс.руб.</v>
          </cell>
        </row>
        <row r="127">
          <cell r="A127" t="str">
            <v xml:space="preserve">            объем отремонтированных ПЭД, шт.</v>
          </cell>
        </row>
        <row r="128">
          <cell r="A128" t="str">
            <v xml:space="preserve">            средняя стоимость за ед. , тыс.руб./шт</v>
          </cell>
        </row>
        <row r="129">
          <cell r="A129" t="str">
            <v xml:space="preserve">         по текущему ремонту УЭЦН, тыс.руб.</v>
          </cell>
        </row>
        <row r="130">
          <cell r="A130" t="str">
            <v xml:space="preserve">            объем отремонтированных ЭЦН, шт</v>
          </cell>
        </row>
        <row r="131">
          <cell r="A131" t="str">
            <v xml:space="preserve">            средняя стоимость за ед. , тыс.руб./шт</v>
          </cell>
        </row>
        <row r="132">
          <cell r="A132" t="str">
            <v xml:space="preserve">         услуги по обслуживанию/прокату ЭЦН, тыс.руб.</v>
          </cell>
        </row>
        <row r="133">
          <cell r="A133" t="str">
            <v xml:space="preserve">            кол-во суток обслуживания, сут.</v>
          </cell>
        </row>
        <row r="134">
          <cell r="A134" t="str">
            <v xml:space="preserve">            стоимость суток обслуживания, руб./сут.</v>
          </cell>
        </row>
        <row r="135">
          <cell r="A135" t="str">
            <v xml:space="preserve">         услуги по смене ЭЦН, тыс.руб.</v>
          </cell>
        </row>
        <row r="136">
          <cell r="A136" t="str">
            <v xml:space="preserve">            кол-во, опер.</v>
          </cell>
        </row>
        <row r="137">
          <cell r="A137" t="str">
            <v xml:space="preserve">            стоимость операции, тыс.руб./опер.</v>
          </cell>
        </row>
        <row r="138">
          <cell r="A138" t="str">
            <v xml:space="preserve">         прочие услуги по УЭЦН, тыс.руб.</v>
          </cell>
        </row>
        <row r="139">
          <cell r="A139" t="str">
            <v xml:space="preserve">      Услуги по ремонту и обслуживанию ШГН, тыс.руб.</v>
          </cell>
        </row>
        <row r="140">
          <cell r="A140" t="str">
            <v xml:space="preserve">         по капитальному ремонту ШГН и штанг, тыс.руб.</v>
          </cell>
        </row>
        <row r="141">
          <cell r="A141" t="str">
            <v xml:space="preserve">            объем отремонтированных ШГН, шт</v>
          </cell>
        </row>
        <row r="142">
          <cell r="A142" t="str">
            <v xml:space="preserve">            средняя стоимость за ед. , тыс.руб./шт</v>
          </cell>
        </row>
        <row r="143">
          <cell r="A143" t="str">
            <v xml:space="preserve">         по текущему ремонту ШГН и штанг, тыс.руб.</v>
          </cell>
        </row>
        <row r="144">
          <cell r="A144" t="str">
            <v xml:space="preserve">            объем отремонтированных ШГН, шт</v>
          </cell>
        </row>
        <row r="145">
          <cell r="A145" t="str">
            <v xml:space="preserve">            средняя стоимость за ед. , тыс.руб./шт</v>
          </cell>
        </row>
        <row r="146">
          <cell r="A146" t="str">
            <v xml:space="preserve">         услуги по обслуживанию/прокату ШГН, тыс.руб.</v>
          </cell>
        </row>
        <row r="147">
          <cell r="A147" t="str">
            <v xml:space="preserve">            кол-во суток обслуживания, сут.</v>
          </cell>
        </row>
        <row r="148">
          <cell r="A148" t="str">
            <v xml:space="preserve">            стоимость суток обслуживания, руб./сут.</v>
          </cell>
        </row>
        <row r="149">
          <cell r="A149" t="str">
            <v xml:space="preserve">         услуги по смене ШГН, тыс.руб.</v>
          </cell>
        </row>
        <row r="150">
          <cell r="A150" t="str">
            <v xml:space="preserve">            кол-во, опер.</v>
          </cell>
        </row>
        <row r="151">
          <cell r="A151" t="str">
            <v xml:space="preserve">            стоимость операции, тыс.руб./опер.</v>
          </cell>
        </row>
        <row r="152">
          <cell r="A152" t="str">
            <v xml:space="preserve">         прочие услуги по эксплуатации ШГН, тыс.руб.</v>
          </cell>
        </row>
        <row r="153">
          <cell r="A153" t="str">
            <v xml:space="preserve">      Услуги по ремонту и обслуживанию НКТ, тыс.руб.</v>
          </cell>
        </row>
        <row r="154">
          <cell r="A154" t="str">
            <v xml:space="preserve">         кол-во, шт</v>
          </cell>
        </row>
        <row r="155">
          <cell r="A155" t="str">
            <v xml:space="preserve">         стоимость, руб./шт</v>
          </cell>
        </row>
        <row r="156">
          <cell r="A156" t="str">
            <v xml:space="preserve">      Услуги по ремонту и обслуживанию прочего нефтепромыслового оборудования (ЦНС, ФА и т.п.), тыс.руб.</v>
          </cell>
        </row>
        <row r="157">
          <cell r="A157" t="str">
            <v xml:space="preserve">      Услуги по ремонту и обслуживанию автодорог, тыс.руб.</v>
          </cell>
        </row>
        <row r="158">
          <cell r="A158" t="str">
            <v xml:space="preserve">         по капитальному ремонту дорог, тыс.руб.</v>
          </cell>
        </row>
        <row r="159">
          <cell r="A159" t="str">
            <v xml:space="preserve">            объем услуг, км</v>
          </cell>
        </row>
        <row r="160">
          <cell r="A160" t="str">
            <v xml:space="preserve">            средняя стоимость 1 км, тыс.руб./км</v>
          </cell>
        </row>
        <row r="161">
          <cell r="A161" t="str">
            <v xml:space="preserve">         по капитальному ремонту мостов, тыс.руб.</v>
          </cell>
        </row>
        <row r="162">
          <cell r="A162" t="str">
            <v xml:space="preserve">            объем услуг, ед.</v>
          </cell>
        </row>
        <row r="163">
          <cell r="A163" t="str">
            <v xml:space="preserve">            средняя стоимость 1 ед., тыс.руб./ед.</v>
          </cell>
        </row>
        <row r="164">
          <cell r="A164" t="str">
            <v xml:space="preserve">         по текущему ремонту дорог, тыс.руб.</v>
          </cell>
        </row>
        <row r="165">
          <cell r="A165" t="str">
            <v xml:space="preserve">            объем услуг, км</v>
          </cell>
        </row>
        <row r="166">
          <cell r="A166" t="str">
            <v xml:space="preserve">            средняя стоимость 1 км, тыс.руб./км</v>
          </cell>
        </row>
        <row r="167">
          <cell r="A167" t="str">
            <v xml:space="preserve">         содержание переправ, тыс.руб.</v>
          </cell>
        </row>
        <row r="168">
          <cell r="A168" t="str">
            <v xml:space="preserve">            объем услуг, кол-во переправ, шт</v>
          </cell>
        </row>
        <row r="169">
          <cell r="A169" t="str">
            <v xml:space="preserve">            средняя стоимость содержания 1 переправы, тыс.руб./шт</v>
          </cell>
        </row>
        <row r="170">
          <cell r="A170" t="str">
            <v xml:space="preserve">         обустройство и содержание зимника, тыс.руб.</v>
          </cell>
        </row>
        <row r="171">
          <cell r="A171" t="str">
            <v xml:space="preserve">            объем услуг, км</v>
          </cell>
        </row>
        <row r="172">
          <cell r="A172" t="str">
            <v xml:space="preserve">            средняя стоимость 1 км, тыс.руб./км</v>
          </cell>
        </row>
        <row r="173">
          <cell r="A173" t="str">
            <v xml:space="preserve">         содержание автодорог, тыс.руб.</v>
          </cell>
        </row>
        <row r="174">
          <cell r="A174" t="str">
            <v xml:space="preserve">            объем услуг, км</v>
          </cell>
        </row>
        <row r="175">
          <cell r="A175" t="str">
            <v xml:space="preserve">            средняя стоимость 1 км, тыс.руб./км</v>
          </cell>
        </row>
        <row r="176">
          <cell r="A176" t="str">
            <v xml:space="preserve">      Услуги по ремонту и обслуживанию средств автоматики и телемеханики, тыс.руб.</v>
          </cell>
        </row>
        <row r="177">
          <cell r="A177" t="str">
            <v xml:space="preserve">         Услуги на ТО и ТР средств автоматики, тыс.руб.</v>
          </cell>
        </row>
        <row r="178">
          <cell r="A178" t="str">
            <v xml:space="preserve">         Услуги по капитальному ремонту средств автоматики, тыс.руб.</v>
          </cell>
        </row>
        <row r="179">
          <cell r="A179" t="str">
            <v xml:space="preserve">         Пуско-наладочные работы, тыс.руб.</v>
          </cell>
        </row>
        <row r="180">
          <cell r="A180" t="str">
            <v xml:space="preserve">      Геофизические услуги, тыс.руб.</v>
          </cell>
        </row>
        <row r="181">
          <cell r="A181" t="str">
            <v xml:space="preserve">         Расходы на перфорацию, тыс.руб.</v>
          </cell>
        </row>
        <row r="182">
          <cell r="A182" t="str">
            <v xml:space="preserve">            Объем перфораций, м</v>
          </cell>
        </row>
        <row r="183">
          <cell r="A183" t="str">
            <v xml:space="preserve">            Стоимость 1 м перфорации, тыс.руб./м</v>
          </cell>
        </row>
        <row r="184">
          <cell r="A184" t="str">
            <v xml:space="preserve">         Расходы на промысловые геофизические исследование, тыс.руб.</v>
          </cell>
        </row>
        <row r="185">
          <cell r="A185" t="str">
            <v xml:space="preserve">            Объем исследований, опер.</v>
          </cell>
        </row>
        <row r="186">
          <cell r="A186" t="str">
            <v xml:space="preserve">            Стоимость 1 операции, тыс.руб./опер.</v>
          </cell>
        </row>
        <row r="187">
          <cell r="A187" t="str">
            <v xml:space="preserve">         Прочие геофизические услуги (кроме сейсморазведочных), тыс.руб.</v>
          </cell>
        </row>
        <row r="188">
          <cell r="A188" t="str">
            <v xml:space="preserve">      Услуги по экологии, тыс.руб.</v>
          </cell>
        </row>
        <row r="189">
          <cell r="A189" t="str">
            <v xml:space="preserve">         рекультивация земель и амбаров, тыс.руб.</v>
          </cell>
        </row>
        <row r="190">
          <cell r="A190" t="str">
            <v xml:space="preserve">         прочие работы, тыс.руб.</v>
          </cell>
        </row>
        <row r="191">
          <cell r="A191" t="str">
            <v xml:space="preserve">      Прочие нефтепромысловые услуги тыс.руб.</v>
          </cell>
        </row>
        <row r="192">
          <cell r="A192" t="str">
            <v xml:space="preserve">         прочий капитальный ремонт, тыс.руб.</v>
          </cell>
        </row>
        <row r="193">
          <cell r="A193" t="str">
            <v xml:space="preserve">         прочий текущий ремонт, тыс.руб.</v>
          </cell>
        </row>
        <row r="194">
          <cell r="A194" t="str">
            <v xml:space="preserve">         пуско-наладочные работы по прочим объектам, тыс.руб.</v>
          </cell>
        </row>
        <row r="195">
          <cell r="A195" t="str">
            <v xml:space="preserve">         прочие производственные услуги, тыс.руб.</v>
          </cell>
        </row>
        <row r="196">
          <cell r="A196" t="str">
            <v xml:space="preserve">   Прочие услуги, тыс.руб.</v>
          </cell>
        </row>
        <row r="197">
          <cell r="A197" t="str">
            <v xml:space="preserve">      Услуги военизированной и сторожевой охраны, тыс.руб.</v>
          </cell>
        </row>
        <row r="198">
          <cell r="A198" t="str">
            <v xml:space="preserve">         кол-во сотрудников, чел.</v>
          </cell>
        </row>
        <row r="199">
          <cell r="A199" t="str">
            <v xml:space="preserve">         стоимость, руб./чел.</v>
          </cell>
        </row>
        <row r="200">
          <cell r="A200" t="str">
            <v xml:space="preserve">      Услуги пожарной охраны, тыс.руб.</v>
          </cell>
        </row>
        <row r="201">
          <cell r="A201" t="str">
            <v xml:space="preserve">      Услуги транспорта, тыс.руб.</v>
          </cell>
        </row>
        <row r="202">
          <cell r="A202" t="str">
            <v xml:space="preserve">      Информационно-технологические услуги, тыс.руб.</v>
          </cell>
        </row>
        <row r="203">
          <cell r="A203" t="str">
            <v xml:space="preserve">         Услуги связи, тыс.руб.</v>
          </cell>
        </row>
        <row r="204">
          <cell r="A204" t="str">
            <v xml:space="preserve">         Информационное обслуживание, тыс.руб.</v>
          </cell>
        </row>
        <row r="205">
          <cell r="A205" t="str">
            <v xml:space="preserve">      Профессиональные услуги, тыс.руб.</v>
          </cell>
        </row>
        <row r="206">
          <cell r="A206" t="str">
            <v xml:space="preserve">         Бухгалтерские услуги, тыс.руб.</v>
          </cell>
        </row>
        <row r="207">
          <cell r="A207" t="str">
            <v xml:space="preserve">         Консалтинг, аудит, тыс.руб.</v>
          </cell>
        </row>
        <row r="208">
          <cell r="A208" t="str">
            <v xml:space="preserve">         Разработка нормативных и разрешительной документации, тыс.руб.</v>
          </cell>
        </row>
        <row r="209">
          <cell r="A209" t="str">
            <v xml:space="preserve">         Прочие профессиональные услуги, тыс.руб.</v>
          </cell>
        </row>
        <row r="210">
          <cell r="A210" t="str">
            <v xml:space="preserve">      Услуги по добыче, подготовке, перекачке нефти и газа (услуги оператора), тыс.руб.</v>
          </cell>
        </row>
        <row r="211">
          <cell r="A211" t="str">
            <v xml:space="preserve">      Услуги по социальному обслуживанию, тыс.руб.</v>
          </cell>
        </row>
        <row r="212">
          <cell r="A212" t="str">
            <v xml:space="preserve">         Коммунальные услуги, тыс.руб.</v>
          </cell>
        </row>
        <row r="213">
          <cell r="A213" t="str">
            <v xml:space="preserve">         Услуги по содержанию и обслуживанию вахтовых поселков, тыс.руб.</v>
          </cell>
        </row>
        <row r="214">
          <cell r="A214" t="str">
            <v xml:space="preserve">         Услуги по организации питания, тыс.руб.</v>
          </cell>
        </row>
        <row r="215">
          <cell r="A215" t="str">
            <v xml:space="preserve">         Услуги ФАП и поликлиник, тыс.руб.</v>
          </cell>
        </row>
        <row r="216">
          <cell r="A216" t="str">
            <v xml:space="preserve">         Прочие услуги по социальному обслуживанию, тыс.руб.</v>
          </cell>
        </row>
        <row r="217">
          <cell r="A217" t="str">
            <v xml:space="preserve">      Прочие услуги, тыс.руб.</v>
          </cell>
        </row>
        <row r="218">
          <cell r="A218" t="str">
            <v xml:space="preserve">   Прочие расходы, тыс.руб.</v>
          </cell>
        </row>
        <row r="219">
          <cell r="A219" t="str">
            <v xml:space="preserve">      НТР и НИОКР (кроме амортизируемых через НМА), тыс.руб.</v>
          </cell>
        </row>
        <row r="220">
          <cell r="A220" t="str">
            <v xml:space="preserve">      Затраты по охране труда, тыс.руб.</v>
          </cell>
        </row>
        <row r="221">
          <cell r="A221" t="str">
            <v xml:space="preserve">      Лицензии ООО ( кроме амортизируемых через НМА), тыс.руб.</v>
          </cell>
        </row>
        <row r="222">
          <cell r="A222" t="str">
            <v xml:space="preserve">      Программные продукты ООО ( кроме амортизируемых через НМА), тыс.руб.</v>
          </cell>
        </row>
        <row r="223">
          <cell r="A223" t="str">
            <v xml:space="preserve">      Прочие расходы, тыс.руб.</v>
          </cell>
        </row>
        <row r="224">
          <cell r="A224" t="str">
            <v xml:space="preserve">   Прочие расходы НК Роснефть, тыс.руб.</v>
          </cell>
        </row>
        <row r="225">
          <cell r="A225" t="str">
            <v xml:space="preserve">      Расходы по агентскому вознаграждению, тыс.руб.</v>
          </cell>
        </row>
        <row r="226">
          <cell r="A226" t="str">
            <v xml:space="preserve">      Расходы представительства, тыс.руб.</v>
          </cell>
        </row>
        <row r="227">
          <cell r="A227" t="str">
            <v xml:space="preserve">   Подитог для расчета эксплуатационных затрат, тыс.руб.</v>
          </cell>
        </row>
        <row r="228">
          <cell r="A228" t="str">
            <v xml:space="preserve">      Распределение управленческих расходов, входящих в эксплуатационные затраты, тыс.руб.</v>
          </cell>
        </row>
        <row r="229">
          <cell r="A229" t="str">
            <v xml:space="preserve">      Внутрипроизводственный оборот в эксплуатационных расходах ( без имущственных расходов и налогов), тыс.руб.</v>
          </cell>
        </row>
        <row r="230">
          <cell r="A230" t="str">
            <v xml:space="preserve">      внутрикорпоративная прибыль по топливу</v>
          </cell>
        </row>
        <row r="231">
          <cell r="A231" t="str">
            <v xml:space="preserve">   Эксплуатационные затраты, тыс.руб.</v>
          </cell>
        </row>
        <row r="232">
          <cell r="A232" t="str">
            <v xml:space="preserve">   Эксплуатационные без имущественного блока и внутрикорпоративной прибыли предприятий группы Роснефть, тыс. руб.</v>
          </cell>
        </row>
        <row r="233">
          <cell r="A233" t="str">
            <v xml:space="preserve">   Сейсморазведочные работы (кроме амортизируемых через ГРА), тыс.руб.</v>
          </cell>
        </row>
        <row r="234">
          <cell r="A234" t="str">
            <v xml:space="preserve">   Прочие услуги по ГРР (кроме амортизируемых по ГРА), тыс.руб.</v>
          </cell>
        </row>
        <row r="235">
          <cell r="A235" t="str">
            <v xml:space="preserve">   Имущественные расходы, тыс.руб.</v>
          </cell>
        </row>
        <row r="236">
          <cell r="A236" t="str">
            <v xml:space="preserve">      Амортизация, тыс.руб.</v>
          </cell>
        </row>
        <row r="237">
          <cell r="A237" t="str">
            <v xml:space="preserve">         амортизация скважин, тыс.руб.</v>
          </cell>
        </row>
        <row r="238">
          <cell r="A238" t="str">
            <v xml:space="preserve">         амортизация дорог, тыс.руб.</v>
          </cell>
        </row>
        <row r="239">
          <cell r="A239" t="str">
            <v xml:space="preserve">         амортизация трубопроводов, тыс.руб.</v>
          </cell>
        </row>
        <row r="240">
          <cell r="A240" t="str">
            <v xml:space="preserve">         амортизация ОС социального назначения, тыс.руб.</v>
          </cell>
        </row>
        <row r="241">
          <cell r="A241" t="str">
            <v xml:space="preserve">         амортизация прочих ОС, тыс.руб.</v>
          </cell>
        </row>
        <row r="242">
          <cell r="A242" t="str">
            <v xml:space="preserve">      Арендные платежи, тыс.руб.</v>
          </cell>
        </row>
        <row r="243">
          <cell r="A243" t="str">
            <v xml:space="preserve">         арендные платежи за основные фонды НК "Роснефть", тыс.руб.</v>
          </cell>
        </row>
        <row r="244">
          <cell r="A244" t="str">
            <v xml:space="preserve">         арендные платежи за прочие основные фонды, тыс.руб.</v>
          </cell>
        </row>
        <row r="245">
          <cell r="A245" t="str">
            <v xml:space="preserve">         арендные платежи за землю, тыс.руб.</v>
          </cell>
        </row>
        <row r="246">
          <cell r="A246" t="str">
            <v xml:space="preserve">         аренда ГРА, тыс.руб.</v>
          </cell>
        </row>
        <row r="247">
          <cell r="A247" t="str">
            <v xml:space="preserve">         аренда НИОКР, тыс.руб.</v>
          </cell>
        </row>
        <row r="248">
          <cell r="A248" t="str">
            <v xml:space="preserve">      Лизинговые платежи, тыс.руб.</v>
          </cell>
        </row>
        <row r="249">
          <cell r="A249" t="str">
            <v xml:space="preserve">         лизинговые платежи РН-Лизинг</v>
          </cell>
        </row>
        <row r="250">
          <cell r="A250" t="str">
            <v xml:space="preserve">         прочие лизинговые платежи</v>
          </cell>
        </row>
        <row r="251">
          <cell r="A251" t="str">
            <v xml:space="preserve">      Амортизация НМА, тыс.руб.</v>
          </cell>
        </row>
        <row r="252">
          <cell r="A252" t="str">
            <v xml:space="preserve">         Амортизация ГРА, тыс.руб.</v>
          </cell>
        </row>
        <row r="253">
          <cell r="A253" t="str">
            <v xml:space="preserve">         Амортизация НИОКР ( в т.ч. Списания с 97 счета), тыс. руб.</v>
          </cell>
        </row>
        <row r="254">
          <cell r="A254" t="str">
            <v xml:space="preserve">         Амортизация программных продуктов ( в т.ч. Списание с 97 счета)</v>
          </cell>
        </row>
        <row r="255">
          <cell r="A255" t="str">
            <v xml:space="preserve">         Амортизация лицензий , тыс.руб.</v>
          </cell>
        </row>
        <row r="256">
          <cell r="A256" t="str">
            <v xml:space="preserve">         Амортизация прочих НМА, твс. Руб.</v>
          </cell>
        </row>
        <row r="257">
          <cell r="A257" t="str">
            <v xml:space="preserve">   Налоги и платежи, учитываемые в себестоимости, тыс.руб.</v>
          </cell>
        </row>
        <row r="258">
          <cell r="A258" t="str">
            <v xml:space="preserve">      НДПИ ( песок и прочие), тыс.руб.</v>
          </cell>
        </row>
        <row r="259">
          <cell r="A259" t="str">
            <v xml:space="preserve">      налог на землю</v>
          </cell>
        </row>
        <row r="260">
          <cell r="A260" t="str">
            <v xml:space="preserve">      налог на воду, тыс.руб.</v>
          </cell>
        </row>
        <row r="261">
          <cell r="A261" t="str">
            <v xml:space="preserve">      платежи за экологию, тыс.руб.</v>
          </cell>
        </row>
        <row r="262">
          <cell r="A262" t="str">
            <v xml:space="preserve">      прочие налоги и сборы, тыс.руб.</v>
          </cell>
        </row>
        <row r="263">
          <cell r="A263" t="str">
            <v xml:space="preserve">   Итого затрат, не входящих в эксплуатационные затраты, тыс.руб.</v>
          </cell>
        </row>
        <row r="264">
          <cell r="A264" t="str">
            <v xml:space="preserve">   Распределение управленческих расходов, не входящих в эксплуатационные, тыс.руб.</v>
          </cell>
        </row>
        <row r="265">
          <cell r="A265" t="str">
            <v xml:space="preserve">      в том числе амортизация, тыс.руб.</v>
          </cell>
        </row>
        <row r="266">
          <cell r="A266" t="str">
            <v xml:space="preserve">   ИТОГО, ЗАТРАТЫ оператора, тыс.руб.</v>
          </cell>
        </row>
        <row r="267">
          <cell r="A267" t="str">
            <v xml:space="preserve">      Не входящие в валовую продукцию, тыс.руб.</v>
          </cell>
        </row>
        <row r="268">
          <cell r="A268" t="str">
            <v xml:space="preserve">   Производственная себестоимость валовой продукции, тыс.руб.</v>
          </cell>
        </row>
        <row r="269">
          <cell r="A269" t="str">
            <v xml:space="preserve">   Производственная себестоимость валовой продукции (без амортизации), тыс.руб.</v>
          </cell>
        </row>
        <row r="270">
          <cell r="A270" t="str">
            <v xml:space="preserve">      Внутрипроизводственный оборот, тыс.руб.</v>
          </cell>
        </row>
        <row r="271">
          <cell r="A271" t="str">
            <v xml:space="preserve">   Себестоимость товарной продукции оператора, тыс.руб.</v>
          </cell>
        </row>
        <row r="272">
          <cell r="A272" t="str">
            <v xml:space="preserve">   Себестоимость товарной продукции оператора (без амортизации), тыс.руб.</v>
          </cell>
        </row>
        <row r="273">
          <cell r="A273" t="str">
            <v xml:space="preserve">   Затраты НК Роснефть и неконсолидируемых ДО, тыс.руб.</v>
          </cell>
        </row>
        <row r="274">
          <cell r="A274" t="str">
            <v xml:space="preserve">      НДПИ, тыс.руб.</v>
          </cell>
        </row>
        <row r="275">
          <cell r="A275" t="str">
            <v xml:space="preserve">      Прочие налоги и сборы, тыс.руб.</v>
          </cell>
        </row>
        <row r="276">
          <cell r="A276" t="str">
            <v xml:space="preserve">         Налог на землю</v>
          </cell>
        </row>
        <row r="277">
          <cell r="A277" t="str">
            <v xml:space="preserve">         Налог на воду, тыс.руб.</v>
          </cell>
        </row>
        <row r="278">
          <cell r="A278" t="str">
            <v xml:space="preserve">         Платежи за экологию, тыс.руб.</v>
          </cell>
        </row>
        <row r="279">
          <cell r="A279" t="str">
            <v xml:space="preserve">         прочие налоги и сборы , тыс.руб.</v>
          </cell>
        </row>
        <row r="280">
          <cell r="A280" t="str">
            <v xml:space="preserve">      Аренда земли, тыс.руб.</v>
          </cell>
        </row>
        <row r="281">
          <cell r="A281" t="str">
            <v xml:space="preserve">      Система новых технологий, тыс.руб.</v>
          </cell>
        </row>
        <row r="282">
          <cell r="A282" t="str">
            <v xml:space="preserve">      ГРР, тыс.руб.</v>
          </cell>
        </row>
        <row r="283">
          <cell r="A283" t="str">
            <v xml:space="preserve">         ГРР, тыс.руб.</v>
          </cell>
        </row>
        <row r="284">
          <cell r="A284" t="str">
            <v xml:space="preserve">         Агентское вознаграждение, тыс.руб.</v>
          </cell>
        </row>
        <row r="285">
          <cell r="A285" t="str">
            <v xml:space="preserve">      НИОКР и НИР, тыс.руб.</v>
          </cell>
        </row>
        <row r="286">
          <cell r="A286" t="str">
            <v xml:space="preserve">         НИОКР и НИР, тыс.руб.</v>
          </cell>
        </row>
        <row r="287">
          <cell r="A287" t="str">
            <v xml:space="preserve">         Агентское вознаграждение, тыс.руб.</v>
          </cell>
        </row>
        <row r="288">
          <cell r="A288" t="str">
            <v xml:space="preserve">      Транспортные услуги, тыс.руб.</v>
          </cell>
        </row>
        <row r="289">
          <cell r="A289" t="str">
            <v xml:space="preserve">         Транспортные услуги, тыс.руб.</v>
          </cell>
        </row>
        <row r="290">
          <cell r="A290" t="str">
            <v xml:space="preserve">         Агентское вознаграждение, тыс.руб.</v>
          </cell>
        </row>
        <row r="291">
          <cell r="A291" t="str">
            <v xml:space="preserve">      Затраты по управлению землей</v>
          </cell>
        </row>
        <row r="292">
          <cell r="A292" t="str">
            <v xml:space="preserve">         Затраты по управлению землей, тыс.руб.</v>
          </cell>
        </row>
        <row r="293">
          <cell r="A293" t="str">
            <v xml:space="preserve">         Агентское вознаграждение, тыс.руб.</v>
          </cell>
        </row>
        <row r="294">
          <cell r="A294" t="str">
            <v xml:space="preserve">      Прочие расходы, связанные с агентскими договорами, тыс.руб.</v>
          </cell>
        </row>
        <row r="295">
          <cell r="A295" t="str">
            <v xml:space="preserve">         Затраты, тыс.руб.</v>
          </cell>
        </row>
        <row r="296">
          <cell r="A296" t="str">
            <v xml:space="preserve">         Агентское вознаграждение, тыс.руб.</v>
          </cell>
        </row>
        <row r="297">
          <cell r="A297" t="str">
            <v xml:space="preserve">      прочие расходы</v>
          </cell>
        </row>
        <row r="298">
          <cell r="A298" t="str">
            <v xml:space="preserve">   Себестоимость товарной продукции, тыс.руб.</v>
          </cell>
        </row>
        <row r="299">
          <cell r="A299" t="str">
            <v xml:space="preserve">   Себестоимость товарной продукции (без амортизации), тыс.руб.</v>
          </cell>
        </row>
        <row r="300">
          <cell r="A300" t="str">
            <v xml:space="preserve">   Изменение остатков, тыс.руб.</v>
          </cell>
        </row>
        <row r="301">
          <cell r="A301" t="str">
            <v xml:space="preserve">   Затраты на покупку продукции, тыс.руб.</v>
          </cell>
        </row>
        <row r="302">
          <cell r="A302" t="str">
            <v xml:space="preserve">   Расходы на переработку давальческой нефти, тыс.руб.</v>
          </cell>
        </row>
        <row r="303">
          <cell r="A303" t="str">
            <v xml:space="preserve">   Себестоимость реализуемой продукции и услуг</v>
          </cell>
        </row>
        <row r="304">
          <cell r="A304" t="str">
            <v xml:space="preserve">   Себестоимость реализуемой продукции и услуг (без амортизации), тыс.руб.</v>
          </cell>
        </row>
        <row r="305">
          <cell r="A305" t="str">
            <v xml:space="preserve">   Себестоимость реализуемой продукции и услуг (без амортизации и управленческих расходов)</v>
          </cell>
        </row>
        <row r="306">
          <cell r="A306" t="str">
            <v xml:space="preserve">      Коммерческие расходы, тыс.руб.</v>
          </cell>
        </row>
        <row r="307">
          <cell r="A307" t="str">
            <v xml:space="preserve">         по реализации продукции НК "Роснефть", тыс.руб.</v>
          </cell>
        </row>
        <row r="308">
          <cell r="A308" t="str">
            <v xml:space="preserve">         по реализации продукции третьим сторонам на экспорт, тыс.руб.</v>
          </cell>
        </row>
        <row r="309">
          <cell r="A309" t="str">
            <v xml:space="preserve">         по реализации продукции третьим сторонам на внутренний рынок, тыс.руб.</v>
          </cell>
        </row>
        <row r="310">
          <cell r="A310" t="str">
            <v xml:space="preserve">         по реализации прочей продукции, работ и услуг, тыс.руб.</v>
          </cell>
        </row>
        <row r="311">
          <cell r="A311" t="str">
            <v xml:space="preserve">   Затраты на производство и реализацию продукции и услуг, тыс.руб.</v>
          </cell>
        </row>
        <row r="312">
          <cell r="A312" t="str">
            <v xml:space="preserve">   Затраты на производство и реализацию продукции и услуг (без амортизации), тыс.руб.</v>
          </cell>
        </row>
        <row r="313">
          <cell r="A313" t="str">
            <v xml:space="preserve">   Валовая добыча, тыс. тн, млн. 3</v>
          </cell>
        </row>
        <row r="314">
          <cell r="A314" t="str">
            <v xml:space="preserve">   Товарная продукция, тыс.т, млн.м3</v>
          </cell>
        </row>
        <row r="315">
          <cell r="A315" t="str">
            <v xml:space="preserve">   Себестоимость операторских услуг на единицу валовой продукции, руб/тн/1000м3</v>
          </cell>
        </row>
        <row r="316">
          <cell r="A316" t="str">
            <v xml:space="preserve">   Эксплуатационные расходы на единицу товарной продукции, руб./т, руб./1000м3</v>
          </cell>
        </row>
        <row r="317">
          <cell r="A317" t="str">
            <v xml:space="preserve">   Себестоимость товарной продукции оператора на единицу товарной продукции, руб./т, руб./1000м3</v>
          </cell>
        </row>
        <row r="318">
          <cell r="A318" t="str">
            <v xml:space="preserve">   Эксплуатационные без имущественного блока предприятий группы Роснефть на единицу товарной продукции, руб./тн/1000м3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"/>
  <sheetViews>
    <sheetView tabSelected="1" zoomScaleNormal="100" workbookViewId="0">
      <selection activeCell="H40" sqref="H40"/>
    </sheetView>
  </sheetViews>
  <sheetFormatPr defaultRowHeight="12.75" x14ac:dyDescent="0.2"/>
  <sheetData>
    <row r="1" spans="1:27" ht="72.75" customHeight="1" x14ac:dyDescent="0.25">
      <c r="A1" s="356" t="s">
        <v>120</v>
      </c>
      <c r="B1" s="356"/>
      <c r="C1" s="356"/>
      <c r="D1" s="356"/>
      <c r="E1" s="356"/>
      <c r="F1" s="356"/>
      <c r="G1" s="356"/>
      <c r="H1" s="356"/>
      <c r="I1" s="356"/>
      <c r="J1" s="355"/>
      <c r="K1" s="355"/>
      <c r="L1" s="355"/>
      <c r="M1" s="355"/>
      <c r="N1" s="355"/>
      <c r="O1" s="355"/>
      <c r="P1" s="355"/>
      <c r="Q1" s="355"/>
      <c r="R1" s="355"/>
      <c r="S1" s="355"/>
      <c r="T1" s="355"/>
      <c r="U1" s="355"/>
      <c r="V1" s="355"/>
      <c r="W1" s="355"/>
      <c r="X1" s="355"/>
      <c r="Y1" s="355"/>
      <c r="Z1" s="355"/>
      <c r="AA1" s="355"/>
    </row>
    <row r="2" spans="1:27" ht="63" customHeight="1" x14ac:dyDescent="0.2">
      <c r="A2" s="357" t="s">
        <v>115</v>
      </c>
      <c r="B2" s="357"/>
      <c r="C2" s="357"/>
      <c r="D2" s="357"/>
      <c r="E2" s="357"/>
      <c r="F2" s="357"/>
      <c r="G2" s="357"/>
      <c r="H2" s="357"/>
      <c r="I2" s="357"/>
    </row>
  </sheetData>
  <mergeCells count="2"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98"/>
  <sheetViews>
    <sheetView view="pageBreakPreview" zoomScale="60" zoomScaleNormal="80" workbookViewId="0">
      <selection activeCell="G16" sqref="G16"/>
    </sheetView>
  </sheetViews>
  <sheetFormatPr defaultRowHeight="12.75" x14ac:dyDescent="0.2"/>
  <cols>
    <col min="1" max="1" width="7.42578125" customWidth="1"/>
    <col min="2" max="2" width="10" customWidth="1"/>
    <col min="3" max="3" width="22.28515625" customWidth="1"/>
    <col min="5" max="5" width="20.7109375" customWidth="1"/>
    <col min="6" max="6" width="26.5703125" customWidth="1"/>
    <col min="7" max="7" width="28.42578125" customWidth="1"/>
    <col min="8" max="8" width="23.85546875" customWidth="1"/>
    <col min="10" max="13" width="12.85546875" customWidth="1"/>
    <col min="14" max="14" width="19.140625" customWidth="1"/>
    <col min="15" max="15" width="13.85546875" customWidth="1"/>
    <col min="17" max="17" width="11.28515625" customWidth="1"/>
    <col min="24" max="24" width="11.85546875" customWidth="1"/>
    <col min="27" max="27" width="8.85546875" customWidth="1"/>
    <col min="28" max="66" width="9.140625" style="256"/>
  </cols>
  <sheetData>
    <row r="1" spans="1:66" ht="20.25" x14ac:dyDescent="0.2">
      <c r="A1" s="338"/>
      <c r="B1" s="337"/>
      <c r="C1" s="337"/>
      <c r="D1" s="337"/>
      <c r="E1" s="338"/>
      <c r="F1" s="339"/>
      <c r="G1" s="339"/>
    </row>
    <row r="2" spans="1:66" ht="15.75" x14ac:dyDescent="0.2">
      <c r="A2" s="341"/>
      <c r="B2" s="338"/>
      <c r="C2" s="338"/>
      <c r="D2" s="338"/>
      <c r="E2" s="338"/>
      <c r="F2" s="340"/>
      <c r="G2" s="340"/>
    </row>
    <row r="3" spans="1:66" ht="15.75" x14ac:dyDescent="0.2">
      <c r="A3" s="342"/>
      <c r="B3" s="343"/>
      <c r="C3" s="343"/>
      <c r="D3" s="343"/>
      <c r="E3" s="343"/>
      <c r="F3" s="344"/>
      <c r="G3" s="344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</row>
    <row r="4" spans="1:66" ht="22.5" x14ac:dyDescent="0.2">
      <c r="A4" s="345" t="s">
        <v>102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332"/>
      <c r="W4" s="332"/>
      <c r="X4" s="332"/>
      <c r="Y4" s="332"/>
      <c r="Z4" s="332"/>
      <c r="AA4" s="290" t="s">
        <v>82</v>
      </c>
    </row>
    <row r="5" spans="1:66" ht="18.75" x14ac:dyDescent="0.2">
      <c r="A5" s="268" t="s">
        <v>103</v>
      </c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332"/>
      <c r="W5" s="332"/>
      <c r="X5" s="332"/>
      <c r="Y5" s="332"/>
      <c r="Z5" s="332"/>
      <c r="AA5" s="258" t="s">
        <v>108</v>
      </c>
    </row>
    <row r="6" spans="1:66" ht="18.75" x14ac:dyDescent="0.2">
      <c r="A6" s="268" t="s">
        <v>107</v>
      </c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332"/>
      <c r="W6" s="332"/>
      <c r="X6" s="332"/>
      <c r="Y6" s="332"/>
      <c r="Z6" s="332"/>
      <c r="AA6" s="258" t="s">
        <v>112</v>
      </c>
    </row>
    <row r="7" spans="1:66" ht="18.75" x14ac:dyDescent="0.2">
      <c r="A7" s="268" t="s">
        <v>117</v>
      </c>
      <c r="B7" s="296"/>
      <c r="C7" s="296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  <c r="O7" s="296"/>
      <c r="P7" s="296"/>
      <c r="Q7" s="296"/>
      <c r="R7" s="296"/>
      <c r="S7" s="296"/>
      <c r="T7" s="296"/>
      <c r="U7" s="296"/>
      <c r="V7" s="332"/>
      <c r="W7" s="332"/>
      <c r="X7" s="332"/>
      <c r="Y7" s="332"/>
      <c r="Z7" s="332"/>
      <c r="AA7" s="258" t="s">
        <v>117</v>
      </c>
    </row>
    <row r="8" spans="1:66" ht="18.75" x14ac:dyDescent="0.2">
      <c r="A8" s="268" t="s">
        <v>105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332"/>
      <c r="W8" s="332"/>
      <c r="X8" s="332"/>
      <c r="Y8" s="332"/>
      <c r="Z8" s="332"/>
      <c r="AA8" s="258" t="s">
        <v>105</v>
      </c>
    </row>
    <row r="9" spans="1:66" ht="27" x14ac:dyDescent="0.2">
      <c r="A9" s="358" t="s">
        <v>113</v>
      </c>
      <c r="B9" s="358"/>
      <c r="C9" s="358"/>
      <c r="D9" s="358"/>
      <c r="E9" s="358"/>
      <c r="F9" s="358"/>
      <c r="G9" s="358"/>
      <c r="H9" s="358"/>
      <c r="I9" s="358"/>
      <c r="J9" s="358"/>
      <c r="K9" s="358"/>
      <c r="L9" s="358"/>
      <c r="M9" s="358"/>
      <c r="N9" s="358"/>
      <c r="O9" s="358"/>
      <c r="P9" s="358"/>
      <c r="Q9" s="358"/>
      <c r="R9" s="358"/>
      <c r="S9" s="358"/>
      <c r="T9" s="358"/>
      <c r="U9" s="358"/>
      <c r="V9" s="358"/>
      <c r="W9" s="358"/>
      <c r="X9" s="358"/>
      <c r="Y9" s="358"/>
      <c r="Z9" s="358"/>
      <c r="AA9" s="358"/>
      <c r="AB9" s="358"/>
    </row>
    <row r="10" spans="1:66" ht="22.5" x14ac:dyDescent="0.2">
      <c r="A10" s="359" t="s">
        <v>104</v>
      </c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</row>
    <row r="11" spans="1:66" ht="21" thickBot="1" x14ac:dyDescent="0.25">
      <c r="A11" s="259"/>
      <c r="B11" s="259"/>
      <c r="C11" s="259"/>
      <c r="D11" s="259"/>
      <c r="E11" s="259"/>
      <c r="F11" s="259"/>
      <c r="G11" s="259"/>
      <c r="H11" s="259"/>
      <c r="I11" s="259"/>
      <c r="J11" s="257"/>
      <c r="K11" s="257"/>
      <c r="L11" s="257"/>
      <c r="M11" s="257"/>
      <c r="N11" s="257"/>
      <c r="O11" s="332"/>
      <c r="P11" s="332"/>
      <c r="Q11" s="332"/>
      <c r="R11" s="332"/>
      <c r="S11" s="332"/>
      <c r="T11" s="332"/>
      <c r="U11" s="332"/>
      <c r="V11" s="332"/>
      <c r="W11" s="332"/>
      <c r="X11" s="332"/>
      <c r="Y11" s="332"/>
      <c r="Z11" s="332"/>
      <c r="AA11" s="256"/>
    </row>
    <row r="12" spans="1:66" s="260" customFormat="1" ht="20.25" customHeight="1" x14ac:dyDescent="0.2">
      <c r="A12" s="378" t="s">
        <v>32</v>
      </c>
      <c r="B12" s="365" t="s">
        <v>85</v>
      </c>
      <c r="C12" s="365" t="s">
        <v>80</v>
      </c>
      <c r="D12" s="365" t="s">
        <v>67</v>
      </c>
      <c r="E12" s="367" t="s">
        <v>81</v>
      </c>
      <c r="F12" s="367" t="s">
        <v>119</v>
      </c>
      <c r="G12" s="367" t="s">
        <v>68</v>
      </c>
      <c r="H12" s="367" t="s">
        <v>83</v>
      </c>
      <c r="I12" s="367" t="s">
        <v>69</v>
      </c>
      <c r="J12" s="365" t="s">
        <v>86</v>
      </c>
      <c r="K12" s="365" t="s">
        <v>79</v>
      </c>
      <c r="L12" s="372" t="s">
        <v>89</v>
      </c>
      <c r="M12" s="373"/>
      <c r="N12" s="374"/>
      <c r="O12" s="363" t="s">
        <v>94</v>
      </c>
      <c r="P12" s="363"/>
      <c r="Q12" s="363"/>
      <c r="R12" s="363"/>
      <c r="S12" s="363"/>
      <c r="T12" s="363"/>
      <c r="U12" s="363"/>
      <c r="V12" s="363"/>
      <c r="W12" s="363"/>
      <c r="X12" s="363"/>
      <c r="Y12" s="363"/>
      <c r="Z12" s="363"/>
      <c r="AA12" s="364"/>
      <c r="AB12" s="288"/>
      <c r="AC12" s="288"/>
      <c r="AD12" s="288"/>
      <c r="AE12" s="288"/>
      <c r="AF12" s="288"/>
      <c r="AG12" s="288"/>
      <c r="AH12" s="288"/>
      <c r="AI12" s="288"/>
      <c r="AJ12" s="288"/>
      <c r="AK12" s="288"/>
      <c r="AL12" s="288"/>
      <c r="AM12" s="288"/>
      <c r="AN12" s="288"/>
      <c r="AO12" s="288"/>
      <c r="AP12" s="288"/>
      <c r="AQ12" s="288"/>
      <c r="AR12" s="288"/>
      <c r="AS12" s="288"/>
      <c r="AT12" s="288"/>
      <c r="AU12" s="288"/>
      <c r="AV12" s="288"/>
      <c r="AW12" s="288"/>
      <c r="AX12" s="288"/>
      <c r="AY12" s="288"/>
      <c r="AZ12" s="288"/>
      <c r="BA12" s="288"/>
      <c r="BB12" s="288"/>
      <c r="BC12" s="288"/>
      <c r="BD12" s="288"/>
      <c r="BE12" s="288"/>
      <c r="BF12" s="288"/>
      <c r="BG12" s="288"/>
      <c r="BH12" s="288"/>
      <c r="BI12" s="288"/>
      <c r="BJ12" s="288"/>
      <c r="BK12" s="288"/>
      <c r="BL12" s="288"/>
      <c r="BM12" s="288"/>
      <c r="BN12" s="288"/>
    </row>
    <row r="13" spans="1:66" s="260" customFormat="1" ht="20.25" customHeight="1" x14ac:dyDescent="0.2">
      <c r="A13" s="379"/>
      <c r="B13" s="366"/>
      <c r="C13" s="366"/>
      <c r="D13" s="366"/>
      <c r="E13" s="368"/>
      <c r="F13" s="368"/>
      <c r="G13" s="368"/>
      <c r="H13" s="368"/>
      <c r="I13" s="368"/>
      <c r="J13" s="366"/>
      <c r="K13" s="366"/>
      <c r="L13" s="375"/>
      <c r="M13" s="376"/>
      <c r="N13" s="377"/>
      <c r="O13" s="361" t="s">
        <v>96</v>
      </c>
      <c r="P13" s="361"/>
      <c r="Q13" s="361"/>
      <c r="R13" s="361"/>
      <c r="S13" s="361"/>
      <c r="T13" s="361"/>
      <c r="U13" s="361"/>
      <c r="V13" s="361"/>
      <c r="W13" s="361"/>
      <c r="X13" s="361"/>
      <c r="Y13" s="361"/>
      <c r="Z13" s="361"/>
      <c r="AA13" s="362"/>
      <c r="AB13" s="288"/>
      <c r="AC13" s="288"/>
      <c r="AD13" s="288"/>
      <c r="AE13" s="288"/>
      <c r="AF13" s="288"/>
      <c r="AG13" s="288"/>
      <c r="AH13" s="288"/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  <c r="AT13" s="288"/>
      <c r="AU13" s="288"/>
      <c r="AV13" s="288"/>
      <c r="AW13" s="288"/>
      <c r="AX13" s="288"/>
      <c r="AY13" s="288"/>
      <c r="AZ13" s="288"/>
      <c r="BA13" s="288"/>
      <c r="BB13" s="288"/>
      <c r="BC13" s="288"/>
      <c r="BD13" s="288"/>
      <c r="BE13" s="288"/>
      <c r="BF13" s="288"/>
      <c r="BG13" s="288"/>
      <c r="BH13" s="288"/>
      <c r="BI13" s="288"/>
      <c r="BJ13" s="288"/>
      <c r="BK13" s="288"/>
      <c r="BL13" s="288"/>
      <c r="BM13" s="288"/>
      <c r="BN13" s="288"/>
    </row>
    <row r="14" spans="1:66" s="260" customFormat="1" ht="42.75" customHeight="1" thickBot="1" x14ac:dyDescent="0.25">
      <c r="A14" s="379"/>
      <c r="B14" s="370"/>
      <c r="C14" s="366"/>
      <c r="D14" s="366"/>
      <c r="E14" s="371"/>
      <c r="F14" s="371"/>
      <c r="G14" s="371"/>
      <c r="H14" s="371"/>
      <c r="I14" s="369"/>
      <c r="J14" s="299" t="s">
        <v>87</v>
      </c>
      <c r="K14" s="299" t="s">
        <v>88</v>
      </c>
      <c r="L14" s="302" t="s">
        <v>90</v>
      </c>
      <c r="M14" s="303" t="s">
        <v>91</v>
      </c>
      <c r="N14" s="304" t="s">
        <v>95</v>
      </c>
      <c r="O14" s="300" t="s">
        <v>84</v>
      </c>
      <c r="P14" s="300" t="s">
        <v>63</v>
      </c>
      <c r="Q14" s="300" t="s">
        <v>64</v>
      </c>
      <c r="R14" s="300" t="s">
        <v>65</v>
      </c>
      <c r="S14" s="300" t="s">
        <v>66</v>
      </c>
      <c r="T14" s="300" t="s">
        <v>2</v>
      </c>
      <c r="U14" s="300" t="s">
        <v>70</v>
      </c>
      <c r="V14" s="300" t="s">
        <v>71</v>
      </c>
      <c r="W14" s="300" t="s">
        <v>72</v>
      </c>
      <c r="X14" s="300" t="s">
        <v>73</v>
      </c>
      <c r="Y14" s="300" t="s">
        <v>74</v>
      </c>
      <c r="Z14" s="300" t="s">
        <v>75</v>
      </c>
      <c r="AA14" s="333" t="s">
        <v>76</v>
      </c>
      <c r="AB14" s="288"/>
      <c r="AC14" s="288"/>
      <c r="AD14" s="288"/>
      <c r="AE14" s="288"/>
      <c r="AF14" s="288"/>
      <c r="AG14" s="288"/>
      <c r="AH14" s="288"/>
      <c r="AI14" s="288"/>
      <c r="AJ14" s="288"/>
      <c r="AK14" s="288"/>
      <c r="AL14" s="288"/>
      <c r="AM14" s="288"/>
      <c r="AN14" s="288"/>
      <c r="AO14" s="28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8"/>
      <c r="BA14" s="288"/>
      <c r="BB14" s="288"/>
      <c r="BC14" s="288"/>
      <c r="BD14" s="288"/>
      <c r="BE14" s="288"/>
      <c r="BF14" s="288"/>
      <c r="BG14" s="288"/>
      <c r="BH14" s="288"/>
      <c r="BI14" s="288"/>
      <c r="BJ14" s="288"/>
      <c r="BK14" s="288"/>
      <c r="BL14" s="288"/>
      <c r="BM14" s="288"/>
      <c r="BN14" s="288"/>
    </row>
    <row r="15" spans="1:66" s="267" customFormat="1" ht="19.5" thickBot="1" x14ac:dyDescent="0.25">
      <c r="A15" s="294" t="s">
        <v>78</v>
      </c>
      <c r="B15" s="295"/>
      <c r="C15" s="262"/>
      <c r="D15" s="262"/>
      <c r="E15" s="262"/>
      <c r="F15" s="262"/>
      <c r="G15" s="263"/>
      <c r="H15" s="262"/>
      <c r="I15" s="262"/>
      <c r="J15" s="264"/>
      <c r="K15" s="265"/>
      <c r="L15" s="301"/>
      <c r="M15" s="301"/>
      <c r="N15" s="301"/>
      <c r="O15" s="291"/>
      <c r="P15" s="291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2"/>
      <c r="AB15" s="289"/>
      <c r="AC15" s="289"/>
      <c r="AD15" s="289"/>
      <c r="AE15" s="289"/>
      <c r="AF15" s="289"/>
      <c r="AG15" s="289"/>
      <c r="AH15" s="289"/>
      <c r="AI15" s="289"/>
      <c r="AJ15" s="289"/>
      <c r="AK15" s="289"/>
      <c r="AL15" s="289"/>
      <c r="AM15" s="289"/>
      <c r="AN15" s="289"/>
      <c r="AO15" s="289"/>
      <c r="AP15" s="289"/>
      <c r="AQ15" s="289"/>
      <c r="AR15" s="289"/>
      <c r="AS15" s="289"/>
      <c r="AT15" s="289"/>
      <c r="AU15" s="289"/>
      <c r="AV15" s="289"/>
      <c r="AW15" s="289"/>
      <c r="AX15" s="289"/>
      <c r="AY15" s="289"/>
      <c r="AZ15" s="289"/>
      <c r="BA15" s="289"/>
      <c r="BB15" s="289"/>
      <c r="BC15" s="289"/>
      <c r="BD15" s="289"/>
      <c r="BE15" s="289"/>
      <c r="BF15" s="289"/>
      <c r="BG15" s="289"/>
      <c r="BH15" s="289"/>
      <c r="BI15" s="289"/>
      <c r="BJ15" s="289"/>
      <c r="BK15" s="289"/>
      <c r="BL15" s="289"/>
      <c r="BM15" s="289"/>
      <c r="BN15" s="289"/>
    </row>
    <row r="16" spans="1:66" s="261" customFormat="1" ht="21" customHeight="1" x14ac:dyDescent="0.2">
      <c r="A16" s="380">
        <v>1</v>
      </c>
      <c r="B16" s="305" t="s">
        <v>97</v>
      </c>
      <c r="C16" s="328" t="s">
        <v>92</v>
      </c>
      <c r="D16" s="306"/>
      <c r="E16" s="307"/>
      <c r="F16" s="307"/>
      <c r="G16" s="308"/>
      <c r="H16" s="307"/>
      <c r="I16" s="307"/>
      <c r="J16" s="309"/>
      <c r="K16" s="309"/>
      <c r="L16" s="310"/>
      <c r="M16" s="310"/>
      <c r="N16" s="346"/>
      <c r="O16" s="352">
        <f>SUM(P16:AA16)</f>
        <v>0</v>
      </c>
      <c r="P16" s="349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34"/>
      <c r="AB16" s="276"/>
      <c r="AC16" s="276"/>
      <c r="AD16" s="276"/>
      <c r="AE16" s="276"/>
      <c r="AF16" s="276"/>
      <c r="AG16" s="276"/>
      <c r="AH16" s="276"/>
      <c r="AI16" s="276"/>
      <c r="AJ16" s="276"/>
      <c r="AK16" s="276"/>
      <c r="AL16" s="276"/>
      <c r="AM16" s="276"/>
      <c r="AN16" s="276"/>
      <c r="AO16" s="276"/>
      <c r="AP16" s="276"/>
      <c r="AQ16" s="276"/>
      <c r="AR16" s="276"/>
      <c r="AS16" s="276"/>
      <c r="AT16" s="276"/>
      <c r="AU16" s="276"/>
      <c r="AV16" s="276"/>
      <c r="AW16" s="276"/>
      <c r="AX16" s="276"/>
      <c r="AY16" s="276"/>
      <c r="AZ16" s="276"/>
      <c r="BA16" s="276"/>
      <c r="BB16" s="276"/>
      <c r="BC16" s="276"/>
      <c r="BD16" s="276"/>
      <c r="BE16" s="276"/>
      <c r="BF16" s="276"/>
      <c r="BG16" s="276"/>
      <c r="BH16" s="276"/>
      <c r="BI16" s="276"/>
      <c r="BJ16" s="276"/>
      <c r="BK16" s="276"/>
      <c r="BL16" s="276"/>
      <c r="BM16" s="276"/>
      <c r="BN16" s="276"/>
    </row>
    <row r="17" spans="1:66" s="320" customFormat="1" ht="21" customHeight="1" x14ac:dyDescent="0.2">
      <c r="A17" s="381"/>
      <c r="B17" s="312" t="s">
        <v>97</v>
      </c>
      <c r="C17" s="329" t="s">
        <v>93</v>
      </c>
      <c r="D17" s="313"/>
      <c r="E17" s="314"/>
      <c r="F17" s="314"/>
      <c r="G17" s="315"/>
      <c r="H17" s="314"/>
      <c r="I17" s="314"/>
      <c r="J17" s="316"/>
      <c r="K17" s="316"/>
      <c r="L17" s="317"/>
      <c r="M17" s="317"/>
      <c r="N17" s="347"/>
      <c r="O17" s="353">
        <f t="shared" ref="O17:O19" si="0">SUM(P17:AA17)</f>
        <v>0</v>
      </c>
      <c r="P17" s="350"/>
      <c r="Q17" s="318"/>
      <c r="R17" s="318"/>
      <c r="S17" s="318"/>
      <c r="T17" s="318"/>
      <c r="U17" s="318"/>
      <c r="V17" s="318"/>
      <c r="W17" s="318"/>
      <c r="X17" s="318"/>
      <c r="Y17" s="318"/>
      <c r="Z17" s="318"/>
      <c r="AA17" s="335"/>
      <c r="AB17" s="319"/>
      <c r="AC17" s="319"/>
      <c r="AD17" s="319"/>
      <c r="AE17" s="319"/>
      <c r="AF17" s="319"/>
      <c r="AG17" s="319"/>
      <c r="AH17" s="319"/>
      <c r="AI17" s="319"/>
      <c r="AJ17" s="319"/>
      <c r="AK17" s="319"/>
      <c r="AL17" s="319"/>
      <c r="AM17" s="319"/>
      <c r="AN17" s="319"/>
      <c r="AO17" s="319"/>
      <c r="AP17" s="319"/>
      <c r="AQ17" s="319"/>
      <c r="AR17" s="319"/>
      <c r="AS17" s="319"/>
      <c r="AT17" s="319"/>
      <c r="AU17" s="319"/>
      <c r="AV17" s="319"/>
      <c r="AW17" s="319"/>
      <c r="AX17" s="319"/>
      <c r="AY17" s="319"/>
      <c r="AZ17" s="319"/>
      <c r="BA17" s="319"/>
      <c r="BB17" s="319"/>
      <c r="BC17" s="319"/>
      <c r="BD17" s="319"/>
      <c r="BE17" s="319"/>
      <c r="BF17" s="319"/>
      <c r="BG17" s="319"/>
      <c r="BH17" s="319"/>
      <c r="BI17" s="319"/>
      <c r="BJ17" s="319"/>
      <c r="BK17" s="319"/>
      <c r="BL17" s="319"/>
      <c r="BM17" s="319"/>
      <c r="BN17" s="319"/>
    </row>
    <row r="18" spans="1:66" s="320" customFormat="1" ht="21" customHeight="1" x14ac:dyDescent="0.2">
      <c r="A18" s="381"/>
      <c r="B18" s="312" t="s">
        <v>97</v>
      </c>
      <c r="C18" s="329" t="s">
        <v>93</v>
      </c>
      <c r="D18" s="313"/>
      <c r="E18" s="314"/>
      <c r="F18" s="314"/>
      <c r="G18" s="315"/>
      <c r="H18" s="314"/>
      <c r="I18" s="314"/>
      <c r="J18" s="316"/>
      <c r="K18" s="316"/>
      <c r="L18" s="317"/>
      <c r="M18" s="317"/>
      <c r="N18" s="347"/>
      <c r="O18" s="353">
        <f t="shared" si="0"/>
        <v>0</v>
      </c>
      <c r="P18" s="350"/>
      <c r="Q18" s="318"/>
      <c r="R18" s="318"/>
      <c r="S18" s="318"/>
      <c r="T18" s="318"/>
      <c r="U18" s="318"/>
      <c r="V18" s="318"/>
      <c r="W18" s="318"/>
      <c r="X18" s="318"/>
      <c r="Y18" s="318"/>
      <c r="Z18" s="318"/>
      <c r="AA18" s="335"/>
      <c r="AB18" s="319"/>
      <c r="AC18" s="319"/>
      <c r="AD18" s="319"/>
      <c r="AE18" s="319"/>
      <c r="AF18" s="319"/>
      <c r="AG18" s="319"/>
      <c r="AH18" s="319"/>
      <c r="AI18" s="319"/>
      <c r="AJ18" s="319"/>
      <c r="AK18" s="319"/>
      <c r="AL18" s="319"/>
      <c r="AM18" s="319"/>
      <c r="AN18" s="319"/>
      <c r="AO18" s="319"/>
      <c r="AP18" s="319"/>
      <c r="AQ18" s="319"/>
      <c r="AR18" s="319"/>
      <c r="AS18" s="319"/>
      <c r="AT18" s="319"/>
      <c r="AU18" s="319"/>
      <c r="AV18" s="319"/>
      <c r="AW18" s="319"/>
      <c r="AX18" s="319"/>
      <c r="AY18" s="319"/>
      <c r="AZ18" s="319"/>
      <c r="BA18" s="319"/>
      <c r="BB18" s="319"/>
      <c r="BC18" s="319"/>
      <c r="BD18" s="319"/>
      <c r="BE18" s="319"/>
      <c r="BF18" s="319"/>
      <c r="BG18" s="319"/>
      <c r="BH18" s="319"/>
      <c r="BI18" s="319"/>
      <c r="BJ18" s="319"/>
      <c r="BK18" s="319"/>
      <c r="BL18" s="319"/>
      <c r="BM18" s="319"/>
      <c r="BN18" s="319"/>
    </row>
    <row r="19" spans="1:66" s="320" customFormat="1" ht="21" customHeight="1" thickBot="1" x14ac:dyDescent="0.25">
      <c r="A19" s="382"/>
      <c r="B19" s="321" t="s">
        <v>97</v>
      </c>
      <c r="C19" s="330" t="s">
        <v>93</v>
      </c>
      <c r="D19" s="322"/>
      <c r="E19" s="323"/>
      <c r="F19" s="323"/>
      <c r="G19" s="324"/>
      <c r="H19" s="323"/>
      <c r="I19" s="323"/>
      <c r="J19" s="325"/>
      <c r="K19" s="325"/>
      <c r="L19" s="326"/>
      <c r="M19" s="326"/>
      <c r="N19" s="348"/>
      <c r="O19" s="354">
        <f t="shared" si="0"/>
        <v>0</v>
      </c>
      <c r="P19" s="351"/>
      <c r="Q19" s="327"/>
      <c r="R19" s="327"/>
      <c r="S19" s="327"/>
      <c r="T19" s="327"/>
      <c r="U19" s="327"/>
      <c r="V19" s="327"/>
      <c r="W19" s="327"/>
      <c r="X19" s="327"/>
      <c r="Y19" s="327"/>
      <c r="Z19" s="327"/>
      <c r="AA19" s="336"/>
      <c r="AB19" s="319"/>
      <c r="AC19" s="319"/>
      <c r="AD19" s="319"/>
      <c r="AE19" s="319"/>
      <c r="AF19" s="319"/>
      <c r="AG19" s="319"/>
      <c r="AH19" s="319"/>
      <c r="AI19" s="319"/>
      <c r="AJ19" s="319"/>
      <c r="AK19" s="319"/>
      <c r="AL19" s="319"/>
      <c r="AM19" s="319"/>
      <c r="AN19" s="319"/>
      <c r="AO19" s="319"/>
      <c r="AP19" s="319"/>
      <c r="AQ19" s="319"/>
      <c r="AR19" s="319"/>
      <c r="AS19" s="319"/>
      <c r="AT19" s="319"/>
      <c r="AU19" s="319"/>
      <c r="AV19" s="319"/>
      <c r="AW19" s="319"/>
      <c r="AX19" s="319"/>
      <c r="AY19" s="319"/>
      <c r="AZ19" s="319"/>
      <c r="BA19" s="319"/>
      <c r="BB19" s="319"/>
      <c r="BC19" s="319"/>
      <c r="BD19" s="319"/>
      <c r="BE19" s="319"/>
      <c r="BF19" s="319"/>
      <c r="BG19" s="319"/>
      <c r="BH19" s="319"/>
      <c r="BI19" s="319"/>
      <c r="BJ19" s="319"/>
      <c r="BK19" s="319"/>
      <c r="BL19" s="319"/>
      <c r="BM19" s="319"/>
      <c r="BN19" s="319"/>
    </row>
    <row r="20" spans="1:66" s="261" customFormat="1" ht="21" customHeight="1" x14ac:dyDescent="0.2">
      <c r="A20" s="380">
        <v>2</v>
      </c>
      <c r="B20" s="305" t="s">
        <v>98</v>
      </c>
      <c r="C20" s="328" t="s">
        <v>92</v>
      </c>
      <c r="D20" s="306"/>
      <c r="E20" s="307"/>
      <c r="F20" s="307"/>
      <c r="G20" s="308"/>
      <c r="H20" s="307"/>
      <c r="I20" s="307"/>
      <c r="J20" s="309"/>
      <c r="K20" s="309"/>
      <c r="L20" s="310"/>
      <c r="M20" s="310"/>
      <c r="N20" s="346"/>
      <c r="O20" s="352">
        <f>SUM(P20:AA20)</f>
        <v>0</v>
      </c>
      <c r="P20" s="349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34"/>
      <c r="AB20" s="276"/>
      <c r="AC20" s="276"/>
      <c r="AD20" s="276"/>
      <c r="AE20" s="276"/>
      <c r="AF20" s="276"/>
      <c r="AG20" s="276"/>
      <c r="AH20" s="276"/>
      <c r="AI20" s="276"/>
      <c r="AJ20" s="276"/>
      <c r="AK20" s="276"/>
      <c r="AL20" s="276"/>
      <c r="AM20" s="276"/>
      <c r="AN20" s="276"/>
      <c r="AO20" s="276"/>
      <c r="AP20" s="276"/>
      <c r="AQ20" s="276"/>
      <c r="AR20" s="276"/>
      <c r="AS20" s="276"/>
      <c r="AT20" s="276"/>
      <c r="AU20" s="276"/>
      <c r="AV20" s="276"/>
      <c r="AW20" s="276"/>
      <c r="AX20" s="276"/>
      <c r="AY20" s="276"/>
      <c r="AZ20" s="276"/>
      <c r="BA20" s="276"/>
      <c r="BB20" s="276"/>
      <c r="BC20" s="276"/>
      <c r="BD20" s="276"/>
      <c r="BE20" s="276"/>
      <c r="BF20" s="276"/>
      <c r="BG20" s="276"/>
      <c r="BH20" s="276"/>
      <c r="BI20" s="276"/>
      <c r="BJ20" s="276"/>
      <c r="BK20" s="276"/>
      <c r="BL20" s="276"/>
      <c r="BM20" s="276"/>
      <c r="BN20" s="276"/>
    </row>
    <row r="21" spans="1:66" s="320" customFormat="1" ht="21" customHeight="1" x14ac:dyDescent="0.2">
      <c r="A21" s="381"/>
      <c r="B21" s="312" t="s">
        <v>98</v>
      </c>
      <c r="C21" s="329" t="s">
        <v>93</v>
      </c>
      <c r="D21" s="313"/>
      <c r="E21" s="314"/>
      <c r="F21" s="314"/>
      <c r="G21" s="315"/>
      <c r="H21" s="314"/>
      <c r="I21" s="314"/>
      <c r="J21" s="316"/>
      <c r="K21" s="316"/>
      <c r="L21" s="317"/>
      <c r="M21" s="317"/>
      <c r="N21" s="347"/>
      <c r="O21" s="353">
        <f t="shared" ref="O21:O23" si="1">SUM(P21:AA21)</f>
        <v>0</v>
      </c>
      <c r="P21" s="350"/>
      <c r="Q21" s="318"/>
      <c r="R21" s="318"/>
      <c r="S21" s="318"/>
      <c r="T21" s="318"/>
      <c r="U21" s="318"/>
      <c r="V21" s="318"/>
      <c r="W21" s="318"/>
      <c r="X21" s="318"/>
      <c r="Y21" s="318"/>
      <c r="Z21" s="318"/>
      <c r="AA21" s="335"/>
      <c r="AB21" s="319"/>
      <c r="AC21" s="319"/>
      <c r="AD21" s="319"/>
      <c r="AE21" s="319"/>
      <c r="AF21" s="319"/>
      <c r="AG21" s="319"/>
      <c r="AH21" s="319"/>
      <c r="AI21" s="319"/>
      <c r="AJ21" s="319"/>
      <c r="AK21" s="319"/>
      <c r="AL21" s="319"/>
      <c r="AM21" s="319"/>
      <c r="AN21" s="319"/>
      <c r="AO21" s="319"/>
      <c r="AP21" s="319"/>
      <c r="AQ21" s="319"/>
      <c r="AR21" s="319"/>
      <c r="AS21" s="319"/>
      <c r="AT21" s="319"/>
      <c r="AU21" s="319"/>
      <c r="AV21" s="319"/>
      <c r="AW21" s="319"/>
      <c r="AX21" s="319"/>
      <c r="AY21" s="319"/>
      <c r="AZ21" s="319"/>
      <c r="BA21" s="319"/>
      <c r="BB21" s="319"/>
      <c r="BC21" s="319"/>
      <c r="BD21" s="319"/>
      <c r="BE21" s="319"/>
      <c r="BF21" s="319"/>
      <c r="BG21" s="319"/>
      <c r="BH21" s="319"/>
      <c r="BI21" s="319"/>
      <c r="BJ21" s="319"/>
      <c r="BK21" s="319"/>
      <c r="BL21" s="319"/>
      <c r="BM21" s="319"/>
      <c r="BN21" s="319"/>
    </row>
    <row r="22" spans="1:66" s="320" customFormat="1" ht="21" customHeight="1" x14ac:dyDescent="0.2">
      <c r="A22" s="381"/>
      <c r="B22" s="312" t="s">
        <v>98</v>
      </c>
      <c r="C22" s="329" t="s">
        <v>93</v>
      </c>
      <c r="D22" s="313"/>
      <c r="E22" s="314"/>
      <c r="F22" s="314"/>
      <c r="G22" s="315"/>
      <c r="H22" s="314"/>
      <c r="I22" s="314"/>
      <c r="J22" s="316"/>
      <c r="K22" s="316"/>
      <c r="L22" s="317"/>
      <c r="M22" s="317"/>
      <c r="N22" s="347"/>
      <c r="O22" s="353">
        <f t="shared" si="1"/>
        <v>0</v>
      </c>
      <c r="P22" s="350"/>
      <c r="Q22" s="318"/>
      <c r="R22" s="318"/>
      <c r="S22" s="318"/>
      <c r="T22" s="318"/>
      <c r="U22" s="318"/>
      <c r="V22" s="318"/>
      <c r="W22" s="318"/>
      <c r="X22" s="318"/>
      <c r="Y22" s="318"/>
      <c r="Z22" s="318"/>
      <c r="AA22" s="335"/>
      <c r="AB22" s="319"/>
      <c r="AC22" s="319"/>
      <c r="AD22" s="319"/>
      <c r="AE22" s="319"/>
      <c r="AF22" s="319"/>
      <c r="AG22" s="319"/>
      <c r="AH22" s="319"/>
      <c r="AI22" s="319"/>
      <c r="AJ22" s="319"/>
      <c r="AK22" s="319"/>
      <c r="AL22" s="319"/>
      <c r="AM22" s="319"/>
      <c r="AN22" s="319"/>
      <c r="AO22" s="319"/>
      <c r="AP22" s="319"/>
      <c r="AQ22" s="319"/>
      <c r="AR22" s="319"/>
      <c r="AS22" s="319"/>
      <c r="AT22" s="319"/>
      <c r="AU22" s="319"/>
      <c r="AV22" s="319"/>
      <c r="AW22" s="319"/>
      <c r="AX22" s="319"/>
      <c r="AY22" s="319"/>
      <c r="AZ22" s="319"/>
      <c r="BA22" s="319"/>
      <c r="BB22" s="319"/>
      <c r="BC22" s="319"/>
      <c r="BD22" s="319"/>
      <c r="BE22" s="319"/>
      <c r="BF22" s="319"/>
      <c r="BG22" s="319"/>
      <c r="BH22" s="319"/>
      <c r="BI22" s="319"/>
      <c r="BJ22" s="319"/>
      <c r="BK22" s="319"/>
      <c r="BL22" s="319"/>
      <c r="BM22" s="319"/>
      <c r="BN22" s="319"/>
    </row>
    <row r="23" spans="1:66" s="320" customFormat="1" ht="21" customHeight="1" thickBot="1" x14ac:dyDescent="0.25">
      <c r="A23" s="382"/>
      <c r="B23" s="321" t="s">
        <v>98</v>
      </c>
      <c r="C23" s="330" t="s">
        <v>93</v>
      </c>
      <c r="D23" s="322"/>
      <c r="E23" s="323"/>
      <c r="F23" s="323"/>
      <c r="G23" s="324"/>
      <c r="H23" s="323"/>
      <c r="I23" s="323"/>
      <c r="J23" s="325"/>
      <c r="K23" s="325"/>
      <c r="L23" s="326"/>
      <c r="M23" s="326"/>
      <c r="N23" s="348"/>
      <c r="O23" s="354">
        <f t="shared" si="1"/>
        <v>0</v>
      </c>
      <c r="P23" s="351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36"/>
      <c r="AB23" s="319"/>
      <c r="AC23" s="319"/>
      <c r="AD23" s="319"/>
      <c r="AE23" s="319"/>
      <c r="AF23" s="319"/>
      <c r="AG23" s="319"/>
      <c r="AH23" s="319"/>
      <c r="AI23" s="319"/>
      <c r="AJ23" s="319"/>
      <c r="AK23" s="319"/>
      <c r="AL23" s="319"/>
      <c r="AM23" s="319"/>
      <c r="AN23" s="319"/>
      <c r="AO23" s="319"/>
      <c r="AP23" s="319"/>
      <c r="AQ23" s="319"/>
      <c r="AR23" s="319"/>
      <c r="AS23" s="319"/>
      <c r="AT23" s="319"/>
      <c r="AU23" s="319"/>
      <c r="AV23" s="319"/>
      <c r="AW23" s="319"/>
      <c r="AX23" s="319"/>
      <c r="AY23" s="319"/>
      <c r="AZ23" s="319"/>
      <c r="BA23" s="319"/>
      <c r="BB23" s="319"/>
      <c r="BC23" s="319"/>
      <c r="BD23" s="319"/>
      <c r="BE23" s="319"/>
      <c r="BF23" s="319"/>
      <c r="BG23" s="319"/>
      <c r="BH23" s="319"/>
      <c r="BI23" s="319"/>
      <c r="BJ23" s="319"/>
      <c r="BK23" s="319"/>
      <c r="BL23" s="319"/>
      <c r="BM23" s="319"/>
      <c r="BN23" s="319"/>
    </row>
    <row r="24" spans="1:66" s="261" customFormat="1" ht="21" customHeight="1" x14ac:dyDescent="0.2">
      <c r="A24" s="380">
        <v>3</v>
      </c>
      <c r="B24" s="305" t="s">
        <v>99</v>
      </c>
      <c r="C24" s="328" t="s">
        <v>92</v>
      </c>
      <c r="D24" s="306"/>
      <c r="E24" s="307"/>
      <c r="F24" s="307"/>
      <c r="G24" s="308"/>
      <c r="H24" s="307"/>
      <c r="I24" s="307"/>
      <c r="J24" s="309"/>
      <c r="K24" s="309"/>
      <c r="L24" s="310"/>
      <c r="M24" s="310"/>
      <c r="N24" s="346"/>
      <c r="O24" s="352">
        <f>SUM(P24:AA24)</f>
        <v>0</v>
      </c>
      <c r="P24" s="349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34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6"/>
      <c r="BA24" s="276"/>
      <c r="BB24" s="276"/>
      <c r="BC24" s="276"/>
      <c r="BD24" s="276"/>
      <c r="BE24" s="276"/>
      <c r="BF24" s="276"/>
      <c r="BG24" s="276"/>
      <c r="BH24" s="276"/>
      <c r="BI24" s="276"/>
      <c r="BJ24" s="276"/>
      <c r="BK24" s="276"/>
      <c r="BL24" s="276"/>
      <c r="BM24" s="276"/>
      <c r="BN24" s="276"/>
    </row>
    <row r="25" spans="1:66" s="320" customFormat="1" ht="21" customHeight="1" x14ac:dyDescent="0.2">
      <c r="A25" s="381"/>
      <c r="B25" s="312" t="s">
        <v>100</v>
      </c>
      <c r="C25" s="329" t="s">
        <v>93</v>
      </c>
      <c r="D25" s="313"/>
      <c r="E25" s="314"/>
      <c r="F25" s="314"/>
      <c r="G25" s="315"/>
      <c r="H25" s="314"/>
      <c r="I25" s="314"/>
      <c r="J25" s="316"/>
      <c r="K25" s="316"/>
      <c r="L25" s="317"/>
      <c r="M25" s="317"/>
      <c r="N25" s="347"/>
      <c r="O25" s="353">
        <f t="shared" ref="O25:O27" si="2">SUM(P25:AA25)</f>
        <v>0</v>
      </c>
      <c r="P25" s="350"/>
      <c r="Q25" s="318"/>
      <c r="R25" s="318"/>
      <c r="S25" s="318"/>
      <c r="T25" s="318"/>
      <c r="U25" s="318"/>
      <c r="V25" s="318"/>
      <c r="W25" s="318"/>
      <c r="X25" s="318"/>
      <c r="Y25" s="318"/>
      <c r="Z25" s="318"/>
      <c r="AA25" s="335"/>
      <c r="AB25" s="319"/>
      <c r="AC25" s="319"/>
      <c r="AD25" s="319"/>
      <c r="AE25" s="319"/>
      <c r="AF25" s="319"/>
      <c r="AG25" s="319"/>
      <c r="AH25" s="319"/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19"/>
      <c r="BA25" s="319"/>
      <c r="BB25" s="319"/>
      <c r="BC25" s="319"/>
      <c r="BD25" s="319"/>
      <c r="BE25" s="319"/>
      <c r="BF25" s="319"/>
      <c r="BG25" s="319"/>
      <c r="BH25" s="319"/>
      <c r="BI25" s="319"/>
      <c r="BJ25" s="319"/>
      <c r="BK25" s="319"/>
      <c r="BL25" s="319"/>
      <c r="BM25" s="319"/>
      <c r="BN25" s="319"/>
    </row>
    <row r="26" spans="1:66" s="320" customFormat="1" ht="21" customHeight="1" x14ac:dyDescent="0.2">
      <c r="A26" s="381"/>
      <c r="B26" s="312" t="s">
        <v>100</v>
      </c>
      <c r="C26" s="329" t="s">
        <v>93</v>
      </c>
      <c r="D26" s="313"/>
      <c r="E26" s="314"/>
      <c r="F26" s="314"/>
      <c r="G26" s="315"/>
      <c r="H26" s="314"/>
      <c r="I26" s="314"/>
      <c r="J26" s="316"/>
      <c r="K26" s="316"/>
      <c r="L26" s="317"/>
      <c r="M26" s="317"/>
      <c r="N26" s="347"/>
      <c r="O26" s="353">
        <f t="shared" si="2"/>
        <v>0</v>
      </c>
      <c r="P26" s="350"/>
      <c r="Q26" s="318"/>
      <c r="R26" s="318"/>
      <c r="S26" s="318"/>
      <c r="T26" s="318"/>
      <c r="U26" s="318"/>
      <c r="V26" s="318"/>
      <c r="W26" s="318"/>
      <c r="X26" s="318"/>
      <c r="Y26" s="318"/>
      <c r="Z26" s="318"/>
      <c r="AA26" s="335"/>
      <c r="AB26" s="319"/>
      <c r="AC26" s="319"/>
      <c r="AD26" s="319"/>
      <c r="AE26" s="319"/>
      <c r="AF26" s="319"/>
      <c r="AG26" s="319"/>
      <c r="AH26" s="319"/>
      <c r="AI26" s="319"/>
      <c r="AJ26" s="319"/>
      <c r="AK26" s="319"/>
      <c r="AL26" s="319"/>
      <c r="AM26" s="319"/>
      <c r="AN26" s="319"/>
      <c r="AO26" s="319"/>
      <c r="AP26" s="319"/>
      <c r="AQ26" s="319"/>
      <c r="AR26" s="319"/>
      <c r="AS26" s="319"/>
      <c r="AT26" s="319"/>
      <c r="AU26" s="319"/>
      <c r="AV26" s="319"/>
      <c r="AW26" s="319"/>
      <c r="AX26" s="319"/>
      <c r="AY26" s="319"/>
      <c r="AZ26" s="319"/>
      <c r="BA26" s="319"/>
      <c r="BB26" s="319"/>
      <c r="BC26" s="319"/>
      <c r="BD26" s="319"/>
      <c r="BE26" s="319"/>
      <c r="BF26" s="319"/>
      <c r="BG26" s="319"/>
      <c r="BH26" s="319"/>
      <c r="BI26" s="319"/>
      <c r="BJ26" s="319"/>
      <c r="BK26" s="319"/>
      <c r="BL26" s="319"/>
      <c r="BM26" s="319"/>
      <c r="BN26" s="319"/>
    </row>
    <row r="27" spans="1:66" s="320" customFormat="1" ht="21" customHeight="1" thickBot="1" x14ac:dyDescent="0.25">
      <c r="A27" s="382"/>
      <c r="B27" s="321" t="s">
        <v>100</v>
      </c>
      <c r="C27" s="330" t="s">
        <v>93</v>
      </c>
      <c r="D27" s="322"/>
      <c r="E27" s="323"/>
      <c r="F27" s="323"/>
      <c r="G27" s="324"/>
      <c r="H27" s="323"/>
      <c r="I27" s="323"/>
      <c r="J27" s="325"/>
      <c r="K27" s="325"/>
      <c r="L27" s="326"/>
      <c r="M27" s="326"/>
      <c r="N27" s="348"/>
      <c r="O27" s="354">
        <f t="shared" si="2"/>
        <v>0</v>
      </c>
      <c r="P27" s="351"/>
      <c r="Q27" s="327"/>
      <c r="R27" s="327"/>
      <c r="S27" s="327"/>
      <c r="T27" s="327"/>
      <c r="U27" s="327"/>
      <c r="V27" s="327"/>
      <c r="W27" s="327"/>
      <c r="X27" s="327"/>
      <c r="Y27" s="327"/>
      <c r="Z27" s="327"/>
      <c r="AA27" s="336"/>
      <c r="AB27" s="319"/>
      <c r="AC27" s="319"/>
      <c r="AD27" s="319"/>
      <c r="AE27" s="319"/>
      <c r="AF27" s="319"/>
      <c r="AG27" s="319"/>
      <c r="AH27" s="319"/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19"/>
      <c r="BA27" s="319"/>
      <c r="BB27" s="319"/>
      <c r="BC27" s="319"/>
      <c r="BD27" s="319"/>
      <c r="BE27" s="319"/>
      <c r="BF27" s="319"/>
      <c r="BG27" s="319"/>
      <c r="BH27" s="319"/>
      <c r="BI27" s="319"/>
      <c r="BJ27" s="319"/>
      <c r="BK27" s="319"/>
      <c r="BL27" s="319"/>
      <c r="BM27" s="319"/>
      <c r="BN27" s="319"/>
    </row>
    <row r="28" spans="1:66" s="267" customFormat="1" ht="19.5" thickBot="1" x14ac:dyDescent="0.25">
      <c r="A28" s="294" t="s">
        <v>114</v>
      </c>
      <c r="B28" s="295"/>
      <c r="C28" s="331"/>
      <c r="D28" s="262"/>
      <c r="E28" s="262"/>
      <c r="F28" s="262"/>
      <c r="G28" s="263"/>
      <c r="H28" s="262"/>
      <c r="I28" s="262"/>
      <c r="J28" s="264"/>
      <c r="K28" s="265"/>
      <c r="L28" s="265"/>
      <c r="M28" s="265"/>
      <c r="N28" s="265"/>
      <c r="O28" s="293"/>
      <c r="P28" s="263"/>
      <c r="Q28" s="263"/>
      <c r="R28" s="263"/>
      <c r="S28" s="263"/>
      <c r="T28" s="263"/>
      <c r="U28" s="263"/>
      <c r="V28" s="263"/>
      <c r="W28" s="263"/>
      <c r="X28" s="263"/>
      <c r="Y28" s="263"/>
      <c r="Z28" s="263"/>
      <c r="AA28" s="266"/>
      <c r="AB28" s="289"/>
      <c r="AC28" s="289"/>
      <c r="AD28" s="289"/>
      <c r="AE28" s="289"/>
      <c r="AF28" s="289"/>
      <c r="AG28" s="289"/>
      <c r="AH28" s="289"/>
      <c r="AI28" s="289"/>
      <c r="AJ28" s="289"/>
      <c r="AK28" s="289"/>
      <c r="AL28" s="289"/>
      <c r="AM28" s="289"/>
      <c r="AN28" s="289"/>
      <c r="AO28" s="289"/>
      <c r="AP28" s="289"/>
      <c r="AQ28" s="289"/>
      <c r="AR28" s="289"/>
      <c r="AS28" s="289"/>
      <c r="AT28" s="289"/>
      <c r="AU28" s="289"/>
      <c r="AV28" s="289"/>
      <c r="AW28" s="289"/>
      <c r="AX28" s="289"/>
      <c r="AY28" s="289"/>
      <c r="AZ28" s="289"/>
      <c r="BA28" s="289"/>
      <c r="BB28" s="289"/>
      <c r="BC28" s="289"/>
      <c r="BD28" s="289"/>
      <c r="BE28" s="289"/>
      <c r="BF28" s="289"/>
      <c r="BG28" s="289"/>
      <c r="BH28" s="289"/>
      <c r="BI28" s="289"/>
      <c r="BJ28" s="289"/>
      <c r="BK28" s="289"/>
      <c r="BL28" s="289"/>
      <c r="BM28" s="289"/>
      <c r="BN28" s="289"/>
    </row>
    <row r="29" spans="1:66" s="261" customFormat="1" ht="21" customHeight="1" x14ac:dyDescent="0.2">
      <c r="A29" s="380">
        <v>4</v>
      </c>
      <c r="B29" s="305" t="s">
        <v>106</v>
      </c>
      <c r="C29" s="328" t="s">
        <v>92</v>
      </c>
      <c r="D29" s="306"/>
      <c r="E29" s="307"/>
      <c r="F29" s="307"/>
      <c r="G29" s="308"/>
      <c r="H29" s="307"/>
      <c r="I29" s="307"/>
      <c r="J29" s="309"/>
      <c r="K29" s="309"/>
      <c r="L29" s="310"/>
      <c r="M29" s="310"/>
      <c r="N29" s="346"/>
      <c r="O29" s="352">
        <f>SUM(P29:AA29)</f>
        <v>0</v>
      </c>
      <c r="P29" s="349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34"/>
      <c r="AB29" s="276"/>
      <c r="AC29" s="276"/>
      <c r="AD29" s="276"/>
      <c r="AE29" s="276"/>
      <c r="AF29" s="276"/>
      <c r="AG29" s="276"/>
      <c r="AH29" s="276"/>
      <c r="AI29" s="276"/>
      <c r="AJ29" s="276"/>
      <c r="AK29" s="276"/>
      <c r="AL29" s="276"/>
      <c r="AM29" s="276"/>
      <c r="AN29" s="276"/>
      <c r="AO29" s="276"/>
      <c r="AP29" s="276"/>
      <c r="AQ29" s="276"/>
      <c r="AR29" s="276"/>
      <c r="AS29" s="276"/>
      <c r="AT29" s="276"/>
      <c r="AU29" s="276"/>
      <c r="AV29" s="276"/>
      <c r="AW29" s="276"/>
      <c r="AX29" s="276"/>
      <c r="AY29" s="276"/>
      <c r="AZ29" s="276"/>
      <c r="BA29" s="276"/>
      <c r="BB29" s="276"/>
      <c r="BC29" s="276"/>
      <c r="BD29" s="276"/>
      <c r="BE29" s="276"/>
      <c r="BF29" s="276"/>
      <c r="BG29" s="276"/>
      <c r="BH29" s="276"/>
      <c r="BI29" s="276"/>
      <c r="BJ29" s="276"/>
      <c r="BK29" s="276"/>
      <c r="BL29" s="276"/>
      <c r="BM29" s="276"/>
      <c r="BN29" s="276"/>
    </row>
    <row r="30" spans="1:66" s="320" customFormat="1" ht="21" customHeight="1" x14ac:dyDescent="0.2">
      <c r="A30" s="381"/>
      <c r="B30" s="312" t="s">
        <v>106</v>
      </c>
      <c r="C30" s="329" t="s">
        <v>93</v>
      </c>
      <c r="D30" s="313"/>
      <c r="E30" s="314"/>
      <c r="F30" s="314"/>
      <c r="G30" s="315"/>
      <c r="H30" s="314"/>
      <c r="I30" s="314"/>
      <c r="J30" s="316"/>
      <c r="K30" s="316"/>
      <c r="L30" s="317"/>
      <c r="M30" s="317"/>
      <c r="N30" s="347"/>
      <c r="O30" s="353">
        <f t="shared" ref="O30:O32" si="3">SUM(P30:AA30)</f>
        <v>0</v>
      </c>
      <c r="P30" s="350"/>
      <c r="Q30" s="318"/>
      <c r="R30" s="318"/>
      <c r="S30" s="318"/>
      <c r="T30" s="318"/>
      <c r="U30" s="318"/>
      <c r="V30" s="318"/>
      <c r="W30" s="318"/>
      <c r="X30" s="318"/>
      <c r="Y30" s="318"/>
      <c r="Z30" s="318"/>
      <c r="AA30" s="335"/>
      <c r="AB30" s="319"/>
      <c r="AC30" s="319"/>
      <c r="AD30" s="319"/>
      <c r="AE30" s="319"/>
      <c r="AF30" s="319"/>
      <c r="AG30" s="319"/>
      <c r="AH30" s="319"/>
      <c r="AI30" s="319"/>
      <c r="AJ30" s="319"/>
      <c r="AK30" s="319"/>
      <c r="AL30" s="319"/>
      <c r="AM30" s="319"/>
      <c r="AN30" s="319"/>
      <c r="AO30" s="319"/>
      <c r="AP30" s="319"/>
      <c r="AQ30" s="319"/>
      <c r="AR30" s="319"/>
      <c r="AS30" s="319"/>
      <c r="AT30" s="319"/>
      <c r="AU30" s="319"/>
      <c r="AV30" s="319"/>
      <c r="AW30" s="319"/>
      <c r="AX30" s="319"/>
      <c r="AY30" s="319"/>
      <c r="AZ30" s="319"/>
      <c r="BA30" s="319"/>
      <c r="BB30" s="319"/>
      <c r="BC30" s="319"/>
      <c r="BD30" s="319"/>
      <c r="BE30" s="319"/>
      <c r="BF30" s="319"/>
      <c r="BG30" s="319"/>
      <c r="BH30" s="319"/>
      <c r="BI30" s="319"/>
      <c r="BJ30" s="319"/>
      <c r="BK30" s="319"/>
      <c r="BL30" s="319"/>
      <c r="BM30" s="319"/>
      <c r="BN30" s="319"/>
    </row>
    <row r="31" spans="1:66" s="320" customFormat="1" ht="21" customHeight="1" x14ac:dyDescent="0.2">
      <c r="A31" s="381"/>
      <c r="B31" s="312" t="s">
        <v>106</v>
      </c>
      <c r="C31" s="329" t="s">
        <v>93</v>
      </c>
      <c r="D31" s="313"/>
      <c r="E31" s="314"/>
      <c r="F31" s="314"/>
      <c r="G31" s="315"/>
      <c r="H31" s="314"/>
      <c r="I31" s="314"/>
      <c r="J31" s="316"/>
      <c r="K31" s="316"/>
      <c r="L31" s="317"/>
      <c r="M31" s="317"/>
      <c r="N31" s="347"/>
      <c r="O31" s="353">
        <f t="shared" si="3"/>
        <v>0</v>
      </c>
      <c r="P31" s="350"/>
      <c r="Q31" s="318"/>
      <c r="R31" s="318"/>
      <c r="S31" s="318"/>
      <c r="T31" s="318"/>
      <c r="U31" s="318"/>
      <c r="V31" s="318"/>
      <c r="W31" s="318"/>
      <c r="X31" s="318"/>
      <c r="Y31" s="318"/>
      <c r="Z31" s="318"/>
      <c r="AA31" s="335"/>
      <c r="AB31" s="319"/>
      <c r="AC31" s="319"/>
      <c r="AD31" s="319"/>
      <c r="AE31" s="319"/>
      <c r="AF31" s="319"/>
      <c r="AG31" s="319"/>
      <c r="AH31" s="319"/>
      <c r="AI31" s="319"/>
      <c r="AJ31" s="319"/>
      <c r="AK31" s="319"/>
      <c r="AL31" s="319"/>
      <c r="AM31" s="319"/>
      <c r="AN31" s="319"/>
      <c r="AO31" s="319"/>
      <c r="AP31" s="319"/>
      <c r="AQ31" s="319"/>
      <c r="AR31" s="319"/>
      <c r="AS31" s="319"/>
      <c r="AT31" s="319"/>
      <c r="AU31" s="319"/>
      <c r="AV31" s="319"/>
      <c r="AW31" s="319"/>
      <c r="AX31" s="319"/>
      <c r="AY31" s="319"/>
      <c r="AZ31" s="319"/>
      <c r="BA31" s="319"/>
      <c r="BB31" s="319"/>
      <c r="BC31" s="319"/>
      <c r="BD31" s="319"/>
      <c r="BE31" s="319"/>
      <c r="BF31" s="319"/>
      <c r="BG31" s="319"/>
      <c r="BH31" s="319"/>
      <c r="BI31" s="319"/>
      <c r="BJ31" s="319"/>
      <c r="BK31" s="319"/>
      <c r="BL31" s="319"/>
      <c r="BM31" s="319"/>
      <c r="BN31" s="319"/>
    </row>
    <row r="32" spans="1:66" s="320" customFormat="1" ht="21" customHeight="1" thickBot="1" x14ac:dyDescent="0.25">
      <c r="A32" s="382"/>
      <c r="B32" s="321" t="s">
        <v>106</v>
      </c>
      <c r="C32" s="330" t="s">
        <v>93</v>
      </c>
      <c r="D32" s="322"/>
      <c r="E32" s="323"/>
      <c r="F32" s="323"/>
      <c r="G32" s="324"/>
      <c r="H32" s="323"/>
      <c r="I32" s="323"/>
      <c r="J32" s="325"/>
      <c r="K32" s="325"/>
      <c r="L32" s="326"/>
      <c r="M32" s="326"/>
      <c r="N32" s="348"/>
      <c r="O32" s="354">
        <f t="shared" si="3"/>
        <v>0</v>
      </c>
      <c r="P32" s="351"/>
      <c r="Q32" s="327"/>
      <c r="R32" s="327"/>
      <c r="S32" s="327"/>
      <c r="T32" s="327"/>
      <c r="U32" s="327"/>
      <c r="V32" s="327"/>
      <c r="W32" s="327"/>
      <c r="X32" s="327"/>
      <c r="Y32" s="327"/>
      <c r="Z32" s="327"/>
      <c r="AA32" s="336"/>
      <c r="AB32" s="319"/>
      <c r="AC32" s="319"/>
      <c r="AD32" s="319"/>
      <c r="AE32" s="319"/>
      <c r="AF32" s="319"/>
      <c r="AG32" s="319"/>
      <c r="AH32" s="319"/>
      <c r="AI32" s="319"/>
      <c r="AJ32" s="319"/>
      <c r="AK32" s="319"/>
      <c r="AL32" s="319"/>
      <c r="AM32" s="319"/>
      <c r="AN32" s="319"/>
      <c r="AO32" s="319"/>
      <c r="AP32" s="319"/>
      <c r="AQ32" s="319"/>
      <c r="AR32" s="319"/>
      <c r="AS32" s="319"/>
      <c r="AT32" s="319"/>
      <c r="AU32" s="319"/>
      <c r="AV32" s="319"/>
      <c r="AW32" s="319"/>
      <c r="AX32" s="319"/>
      <c r="AY32" s="319"/>
      <c r="AZ32" s="319"/>
      <c r="BA32" s="319"/>
      <c r="BB32" s="319"/>
      <c r="BC32" s="319"/>
      <c r="BD32" s="319"/>
      <c r="BE32" s="319"/>
      <c r="BF32" s="319"/>
      <c r="BG32" s="319"/>
      <c r="BH32" s="319"/>
      <c r="BI32" s="319"/>
      <c r="BJ32" s="319"/>
      <c r="BK32" s="319"/>
      <c r="BL32" s="319"/>
      <c r="BM32" s="319"/>
      <c r="BN32" s="319"/>
    </row>
    <row r="33" spans="1:66" s="261" customFormat="1" ht="21" customHeight="1" x14ac:dyDescent="0.2">
      <c r="A33" s="380">
        <v>5</v>
      </c>
      <c r="B33" s="305"/>
      <c r="C33" s="328" t="s">
        <v>92</v>
      </c>
      <c r="D33" s="306"/>
      <c r="E33" s="307"/>
      <c r="F33" s="307"/>
      <c r="G33" s="308"/>
      <c r="H33" s="307"/>
      <c r="I33" s="307"/>
      <c r="J33" s="309"/>
      <c r="K33" s="309"/>
      <c r="L33" s="310"/>
      <c r="M33" s="310"/>
      <c r="N33" s="346"/>
      <c r="O33" s="352">
        <f>SUM(P33:AA33)</f>
        <v>0</v>
      </c>
      <c r="P33" s="349"/>
      <c r="Q33" s="311"/>
      <c r="R33" s="311"/>
      <c r="S33" s="311"/>
      <c r="T33" s="311"/>
      <c r="U33" s="311"/>
      <c r="V33" s="311"/>
      <c r="W33" s="311"/>
      <c r="X33" s="311"/>
      <c r="Y33" s="311"/>
      <c r="Z33" s="311"/>
      <c r="AA33" s="334"/>
      <c r="AB33" s="276"/>
      <c r="AC33" s="276"/>
      <c r="AD33" s="276"/>
      <c r="AE33" s="276"/>
      <c r="AF33" s="276"/>
      <c r="AG33" s="276"/>
      <c r="AH33" s="276"/>
      <c r="AI33" s="276"/>
      <c r="AJ33" s="276"/>
      <c r="AK33" s="276"/>
      <c r="AL33" s="276"/>
      <c r="AM33" s="276"/>
      <c r="AN33" s="276"/>
      <c r="AO33" s="276"/>
      <c r="AP33" s="276"/>
      <c r="AQ33" s="276"/>
      <c r="AR33" s="276"/>
      <c r="AS33" s="276"/>
      <c r="AT33" s="276"/>
      <c r="AU33" s="276"/>
      <c r="AV33" s="276"/>
      <c r="AW33" s="276"/>
      <c r="AX33" s="276"/>
      <c r="AY33" s="276"/>
      <c r="AZ33" s="276"/>
      <c r="BA33" s="276"/>
      <c r="BB33" s="276"/>
      <c r="BC33" s="276"/>
      <c r="BD33" s="276"/>
      <c r="BE33" s="276"/>
      <c r="BF33" s="276"/>
      <c r="BG33" s="276"/>
      <c r="BH33" s="276"/>
      <c r="BI33" s="276"/>
      <c r="BJ33" s="276"/>
      <c r="BK33" s="276"/>
      <c r="BL33" s="276"/>
      <c r="BM33" s="276"/>
      <c r="BN33" s="276"/>
    </row>
    <row r="34" spans="1:66" s="320" customFormat="1" ht="21" customHeight="1" x14ac:dyDescent="0.2">
      <c r="A34" s="381"/>
      <c r="B34" s="312"/>
      <c r="C34" s="329" t="s">
        <v>93</v>
      </c>
      <c r="D34" s="313"/>
      <c r="E34" s="314"/>
      <c r="F34" s="314"/>
      <c r="G34" s="315"/>
      <c r="H34" s="314"/>
      <c r="I34" s="314"/>
      <c r="J34" s="316"/>
      <c r="K34" s="316"/>
      <c r="L34" s="317"/>
      <c r="M34" s="317"/>
      <c r="N34" s="347"/>
      <c r="O34" s="353">
        <f t="shared" ref="O34:O36" si="4">SUM(P34:AA34)</f>
        <v>0</v>
      </c>
      <c r="P34" s="350"/>
      <c r="Q34" s="318"/>
      <c r="R34" s="318"/>
      <c r="S34" s="318"/>
      <c r="T34" s="318"/>
      <c r="U34" s="318"/>
      <c r="V34" s="318"/>
      <c r="W34" s="318"/>
      <c r="X34" s="318"/>
      <c r="Y34" s="318"/>
      <c r="Z34" s="318"/>
      <c r="AA34" s="335"/>
      <c r="AB34" s="319"/>
      <c r="AC34" s="319"/>
      <c r="AD34" s="319"/>
      <c r="AE34" s="319"/>
      <c r="AF34" s="319"/>
      <c r="AG34" s="319"/>
      <c r="AH34" s="319"/>
      <c r="AI34" s="319"/>
      <c r="AJ34" s="319"/>
      <c r="AK34" s="319"/>
      <c r="AL34" s="319"/>
      <c r="AM34" s="319"/>
      <c r="AN34" s="319"/>
      <c r="AO34" s="319"/>
      <c r="AP34" s="319"/>
      <c r="AQ34" s="319"/>
      <c r="AR34" s="319"/>
      <c r="AS34" s="319"/>
      <c r="AT34" s="319"/>
      <c r="AU34" s="319"/>
      <c r="AV34" s="319"/>
      <c r="AW34" s="319"/>
      <c r="AX34" s="319"/>
      <c r="AY34" s="319"/>
      <c r="AZ34" s="319"/>
      <c r="BA34" s="319"/>
      <c r="BB34" s="319"/>
      <c r="BC34" s="319"/>
      <c r="BD34" s="319"/>
      <c r="BE34" s="319"/>
      <c r="BF34" s="319"/>
      <c r="BG34" s="319"/>
      <c r="BH34" s="319"/>
      <c r="BI34" s="319"/>
      <c r="BJ34" s="319"/>
      <c r="BK34" s="319"/>
      <c r="BL34" s="319"/>
      <c r="BM34" s="319"/>
      <c r="BN34" s="319"/>
    </row>
    <row r="35" spans="1:66" s="320" customFormat="1" ht="21" customHeight="1" x14ac:dyDescent="0.2">
      <c r="A35" s="381"/>
      <c r="B35" s="312"/>
      <c r="C35" s="329" t="s">
        <v>93</v>
      </c>
      <c r="D35" s="313"/>
      <c r="E35" s="314"/>
      <c r="F35" s="314"/>
      <c r="G35" s="315"/>
      <c r="H35" s="314"/>
      <c r="I35" s="314"/>
      <c r="J35" s="316"/>
      <c r="K35" s="316"/>
      <c r="L35" s="317"/>
      <c r="M35" s="317"/>
      <c r="N35" s="347"/>
      <c r="O35" s="353">
        <f t="shared" si="4"/>
        <v>0</v>
      </c>
      <c r="P35" s="350"/>
      <c r="Q35" s="318"/>
      <c r="R35" s="318"/>
      <c r="S35" s="318"/>
      <c r="T35" s="318"/>
      <c r="U35" s="318"/>
      <c r="V35" s="318"/>
      <c r="W35" s="318"/>
      <c r="X35" s="318"/>
      <c r="Y35" s="318"/>
      <c r="Z35" s="318"/>
      <c r="AA35" s="335"/>
      <c r="AB35" s="319"/>
      <c r="AC35" s="319"/>
      <c r="AD35" s="319"/>
      <c r="AE35" s="319"/>
      <c r="AF35" s="319"/>
      <c r="AG35" s="319"/>
      <c r="AH35" s="319"/>
      <c r="AI35" s="319"/>
      <c r="AJ35" s="319"/>
      <c r="AK35" s="319"/>
      <c r="AL35" s="319"/>
      <c r="AM35" s="319"/>
      <c r="AN35" s="319"/>
      <c r="AO35" s="319"/>
      <c r="AP35" s="319"/>
      <c r="AQ35" s="319"/>
      <c r="AR35" s="319"/>
      <c r="AS35" s="319"/>
      <c r="AT35" s="319"/>
      <c r="AU35" s="319"/>
      <c r="AV35" s="319"/>
      <c r="AW35" s="319"/>
      <c r="AX35" s="319"/>
      <c r="AY35" s="319"/>
      <c r="AZ35" s="319"/>
      <c r="BA35" s="319"/>
      <c r="BB35" s="319"/>
      <c r="BC35" s="319"/>
      <c r="BD35" s="319"/>
      <c r="BE35" s="319"/>
      <c r="BF35" s="319"/>
      <c r="BG35" s="319"/>
      <c r="BH35" s="319"/>
      <c r="BI35" s="319"/>
      <c r="BJ35" s="319"/>
      <c r="BK35" s="319"/>
      <c r="BL35" s="319"/>
      <c r="BM35" s="319"/>
      <c r="BN35" s="319"/>
    </row>
    <row r="36" spans="1:66" s="320" customFormat="1" ht="21" customHeight="1" thickBot="1" x14ac:dyDescent="0.25">
      <c r="A36" s="382"/>
      <c r="B36" s="321"/>
      <c r="C36" s="330" t="s">
        <v>93</v>
      </c>
      <c r="D36" s="322"/>
      <c r="E36" s="323"/>
      <c r="F36" s="323"/>
      <c r="G36" s="324"/>
      <c r="H36" s="323"/>
      <c r="I36" s="323"/>
      <c r="J36" s="325"/>
      <c r="K36" s="325"/>
      <c r="L36" s="326"/>
      <c r="M36" s="326"/>
      <c r="N36" s="348"/>
      <c r="O36" s="354">
        <f t="shared" si="4"/>
        <v>0</v>
      </c>
      <c r="P36" s="351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36"/>
      <c r="AB36" s="319"/>
      <c r="AC36" s="319"/>
      <c r="AD36" s="319"/>
      <c r="AE36" s="319"/>
      <c r="AF36" s="319"/>
      <c r="AG36" s="319"/>
      <c r="AH36" s="319"/>
      <c r="AI36" s="319"/>
      <c r="AJ36" s="319"/>
      <c r="AK36" s="319"/>
      <c r="AL36" s="319"/>
      <c r="AM36" s="319"/>
      <c r="AN36" s="319"/>
      <c r="AO36" s="319"/>
      <c r="AP36" s="319"/>
      <c r="AQ36" s="319"/>
      <c r="AR36" s="319"/>
      <c r="AS36" s="319"/>
      <c r="AT36" s="319"/>
      <c r="AU36" s="319"/>
      <c r="AV36" s="319"/>
      <c r="AW36" s="319"/>
      <c r="AX36" s="319"/>
      <c r="AY36" s="319"/>
      <c r="AZ36" s="319"/>
      <c r="BA36" s="319"/>
      <c r="BB36" s="319"/>
      <c r="BC36" s="319"/>
      <c r="BD36" s="319"/>
      <c r="BE36" s="319"/>
      <c r="BF36" s="319"/>
      <c r="BG36" s="319"/>
      <c r="BH36" s="319"/>
      <c r="BI36" s="319"/>
      <c r="BJ36" s="319"/>
      <c r="BK36" s="319"/>
      <c r="BL36" s="319"/>
      <c r="BM36" s="319"/>
      <c r="BN36" s="319"/>
    </row>
    <row r="37" spans="1:66" s="261" customFormat="1" ht="21" customHeight="1" x14ac:dyDescent="0.2">
      <c r="A37" s="380">
        <v>6</v>
      </c>
      <c r="B37" s="305"/>
      <c r="C37" s="328" t="s">
        <v>92</v>
      </c>
      <c r="D37" s="306"/>
      <c r="E37" s="307"/>
      <c r="F37" s="307"/>
      <c r="G37" s="308"/>
      <c r="H37" s="307"/>
      <c r="I37" s="307"/>
      <c r="J37" s="309"/>
      <c r="K37" s="309"/>
      <c r="L37" s="310"/>
      <c r="M37" s="310"/>
      <c r="N37" s="346"/>
      <c r="O37" s="352">
        <f>SUM(P37:AA37)</f>
        <v>0</v>
      </c>
      <c r="P37" s="349"/>
      <c r="Q37" s="311"/>
      <c r="R37" s="311"/>
      <c r="S37" s="311"/>
      <c r="T37" s="311"/>
      <c r="U37" s="311"/>
      <c r="V37" s="311"/>
      <c r="W37" s="311"/>
      <c r="X37" s="311"/>
      <c r="Y37" s="311"/>
      <c r="Z37" s="311"/>
      <c r="AA37" s="334"/>
      <c r="AB37" s="276"/>
      <c r="AC37" s="276"/>
      <c r="AD37" s="276"/>
      <c r="AE37" s="276"/>
      <c r="AF37" s="276"/>
      <c r="AG37" s="276"/>
      <c r="AH37" s="276"/>
      <c r="AI37" s="276"/>
      <c r="AJ37" s="276"/>
      <c r="AK37" s="276"/>
      <c r="AL37" s="276"/>
      <c r="AM37" s="276"/>
      <c r="AN37" s="276"/>
      <c r="AO37" s="276"/>
      <c r="AP37" s="276"/>
      <c r="AQ37" s="276"/>
      <c r="AR37" s="276"/>
      <c r="AS37" s="276"/>
      <c r="AT37" s="276"/>
      <c r="AU37" s="276"/>
      <c r="AV37" s="276"/>
      <c r="AW37" s="276"/>
      <c r="AX37" s="276"/>
      <c r="AY37" s="276"/>
      <c r="AZ37" s="276"/>
      <c r="BA37" s="276"/>
      <c r="BB37" s="276"/>
      <c r="BC37" s="276"/>
      <c r="BD37" s="276"/>
      <c r="BE37" s="276"/>
      <c r="BF37" s="276"/>
      <c r="BG37" s="276"/>
      <c r="BH37" s="276"/>
      <c r="BI37" s="276"/>
      <c r="BJ37" s="276"/>
      <c r="BK37" s="276"/>
      <c r="BL37" s="276"/>
      <c r="BM37" s="276"/>
      <c r="BN37" s="276"/>
    </row>
    <row r="38" spans="1:66" s="320" customFormat="1" ht="21" customHeight="1" x14ac:dyDescent="0.2">
      <c r="A38" s="381"/>
      <c r="B38" s="312"/>
      <c r="C38" s="329" t="s">
        <v>93</v>
      </c>
      <c r="D38" s="313"/>
      <c r="E38" s="314"/>
      <c r="F38" s="314"/>
      <c r="G38" s="315"/>
      <c r="H38" s="314"/>
      <c r="I38" s="314"/>
      <c r="J38" s="316"/>
      <c r="K38" s="316"/>
      <c r="L38" s="317"/>
      <c r="M38" s="317"/>
      <c r="N38" s="347"/>
      <c r="O38" s="353">
        <f t="shared" ref="O38:O40" si="5">SUM(P38:AA38)</f>
        <v>0</v>
      </c>
      <c r="P38" s="350"/>
      <c r="Q38" s="318"/>
      <c r="R38" s="318"/>
      <c r="S38" s="318"/>
      <c r="T38" s="318"/>
      <c r="U38" s="318"/>
      <c r="V38" s="318"/>
      <c r="W38" s="318"/>
      <c r="X38" s="318"/>
      <c r="Y38" s="318"/>
      <c r="Z38" s="318"/>
      <c r="AA38" s="335"/>
      <c r="AB38" s="319"/>
      <c r="AC38" s="319"/>
      <c r="AD38" s="319"/>
      <c r="AE38" s="319"/>
      <c r="AF38" s="319"/>
      <c r="AG38" s="319"/>
      <c r="AH38" s="319"/>
      <c r="AI38" s="319"/>
      <c r="AJ38" s="319"/>
      <c r="AK38" s="319"/>
      <c r="AL38" s="319"/>
      <c r="AM38" s="319"/>
      <c r="AN38" s="319"/>
      <c r="AO38" s="319"/>
      <c r="AP38" s="319"/>
      <c r="AQ38" s="319"/>
      <c r="AR38" s="319"/>
      <c r="AS38" s="319"/>
      <c r="AT38" s="319"/>
      <c r="AU38" s="319"/>
      <c r="AV38" s="319"/>
      <c r="AW38" s="319"/>
      <c r="AX38" s="319"/>
      <c r="AY38" s="319"/>
      <c r="AZ38" s="319"/>
      <c r="BA38" s="319"/>
      <c r="BB38" s="319"/>
      <c r="BC38" s="319"/>
      <c r="BD38" s="319"/>
      <c r="BE38" s="319"/>
      <c r="BF38" s="319"/>
      <c r="BG38" s="319"/>
      <c r="BH38" s="319"/>
      <c r="BI38" s="319"/>
      <c r="BJ38" s="319"/>
      <c r="BK38" s="319"/>
      <c r="BL38" s="319"/>
      <c r="BM38" s="319"/>
      <c r="BN38" s="319"/>
    </row>
    <row r="39" spans="1:66" s="320" customFormat="1" ht="21" customHeight="1" x14ac:dyDescent="0.2">
      <c r="A39" s="381"/>
      <c r="B39" s="312"/>
      <c r="C39" s="329" t="s">
        <v>93</v>
      </c>
      <c r="D39" s="313"/>
      <c r="E39" s="314"/>
      <c r="F39" s="314"/>
      <c r="G39" s="315"/>
      <c r="H39" s="314"/>
      <c r="I39" s="314"/>
      <c r="J39" s="316"/>
      <c r="K39" s="316"/>
      <c r="L39" s="317"/>
      <c r="M39" s="317"/>
      <c r="N39" s="347"/>
      <c r="O39" s="353">
        <f t="shared" si="5"/>
        <v>0</v>
      </c>
      <c r="P39" s="350"/>
      <c r="Q39" s="318"/>
      <c r="R39" s="318"/>
      <c r="S39" s="318"/>
      <c r="T39" s="318"/>
      <c r="U39" s="318"/>
      <c r="V39" s="318"/>
      <c r="W39" s="318"/>
      <c r="X39" s="318"/>
      <c r="Y39" s="318"/>
      <c r="Z39" s="318"/>
      <c r="AA39" s="335"/>
      <c r="AB39" s="319"/>
      <c r="AC39" s="319"/>
      <c r="AD39" s="319"/>
      <c r="AE39" s="319"/>
      <c r="AF39" s="319"/>
      <c r="AG39" s="319"/>
      <c r="AH39" s="319"/>
      <c r="AI39" s="319"/>
      <c r="AJ39" s="319"/>
      <c r="AK39" s="319"/>
      <c r="AL39" s="319"/>
      <c r="AM39" s="319"/>
      <c r="AN39" s="319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9"/>
      <c r="AZ39" s="319"/>
      <c r="BA39" s="319"/>
      <c r="BB39" s="319"/>
      <c r="BC39" s="319"/>
      <c r="BD39" s="319"/>
      <c r="BE39" s="319"/>
      <c r="BF39" s="319"/>
      <c r="BG39" s="319"/>
      <c r="BH39" s="319"/>
      <c r="BI39" s="319"/>
      <c r="BJ39" s="319"/>
      <c r="BK39" s="319"/>
      <c r="BL39" s="319"/>
      <c r="BM39" s="319"/>
      <c r="BN39" s="319"/>
    </row>
    <row r="40" spans="1:66" s="320" customFormat="1" ht="21" customHeight="1" thickBot="1" x14ac:dyDescent="0.25">
      <c r="A40" s="382"/>
      <c r="B40" s="321"/>
      <c r="C40" s="330" t="s">
        <v>93</v>
      </c>
      <c r="D40" s="322"/>
      <c r="E40" s="323"/>
      <c r="F40" s="323"/>
      <c r="G40" s="324"/>
      <c r="H40" s="323"/>
      <c r="I40" s="323"/>
      <c r="J40" s="325"/>
      <c r="K40" s="325"/>
      <c r="L40" s="326"/>
      <c r="M40" s="326"/>
      <c r="N40" s="348"/>
      <c r="O40" s="354">
        <f t="shared" si="5"/>
        <v>0</v>
      </c>
      <c r="P40" s="351"/>
      <c r="Q40" s="327"/>
      <c r="R40" s="327"/>
      <c r="S40" s="327"/>
      <c r="T40" s="327"/>
      <c r="U40" s="327"/>
      <c r="V40" s="327"/>
      <c r="W40" s="327"/>
      <c r="X40" s="327"/>
      <c r="Y40" s="327"/>
      <c r="Z40" s="327"/>
      <c r="AA40" s="336"/>
      <c r="AB40" s="319"/>
      <c r="AC40" s="319"/>
      <c r="AD40" s="319"/>
      <c r="AE40" s="319"/>
      <c r="AF40" s="319"/>
      <c r="AG40" s="319"/>
      <c r="AH40" s="319"/>
      <c r="AI40" s="319"/>
      <c r="AJ40" s="319"/>
      <c r="AK40" s="319"/>
      <c r="AL40" s="319"/>
      <c r="AM40" s="319"/>
      <c r="AN40" s="319"/>
      <c r="AO40" s="319"/>
      <c r="AP40" s="319"/>
      <c r="AQ40" s="319"/>
      <c r="AR40" s="319"/>
      <c r="AS40" s="319"/>
      <c r="AT40" s="319"/>
      <c r="AU40" s="319"/>
      <c r="AV40" s="319"/>
      <c r="AW40" s="319"/>
      <c r="AX40" s="319"/>
      <c r="AY40" s="319"/>
      <c r="AZ40" s="319"/>
      <c r="BA40" s="319"/>
      <c r="BB40" s="319"/>
      <c r="BC40" s="319"/>
      <c r="BD40" s="319"/>
      <c r="BE40" s="319"/>
      <c r="BF40" s="319"/>
      <c r="BG40" s="319"/>
      <c r="BH40" s="319"/>
      <c r="BI40" s="319"/>
      <c r="BJ40" s="319"/>
      <c r="BK40" s="319"/>
      <c r="BL40" s="319"/>
      <c r="BM40" s="319"/>
      <c r="BN40" s="319"/>
    </row>
    <row r="41" spans="1:66" s="267" customFormat="1" ht="19.5" thickBot="1" x14ac:dyDescent="0.25">
      <c r="A41" s="294" t="s">
        <v>77</v>
      </c>
      <c r="B41" s="295"/>
      <c r="C41" s="331"/>
      <c r="D41" s="262"/>
      <c r="E41" s="262"/>
      <c r="F41" s="262"/>
      <c r="G41" s="263"/>
      <c r="H41" s="262"/>
      <c r="I41" s="262"/>
      <c r="J41" s="264"/>
      <c r="K41" s="265"/>
      <c r="L41" s="265"/>
      <c r="M41" s="265"/>
      <c r="N41" s="265"/>
      <c r="O41" s="293"/>
      <c r="P41" s="263"/>
      <c r="Q41" s="263"/>
      <c r="R41" s="263"/>
      <c r="S41" s="263"/>
      <c r="T41" s="263"/>
      <c r="U41" s="263"/>
      <c r="V41" s="263"/>
      <c r="W41" s="263"/>
      <c r="X41" s="263"/>
      <c r="Y41" s="263"/>
      <c r="Z41" s="263"/>
      <c r="AA41" s="266"/>
      <c r="AB41" s="289"/>
      <c r="AC41" s="289"/>
      <c r="AD41" s="289"/>
      <c r="AE41" s="289"/>
      <c r="AF41" s="289"/>
      <c r="AG41" s="289"/>
      <c r="AH41" s="289"/>
      <c r="AI41" s="289"/>
      <c r="AJ41" s="289"/>
      <c r="AK41" s="289"/>
      <c r="AL41" s="289"/>
      <c r="AM41" s="289"/>
      <c r="AN41" s="289"/>
      <c r="AO41" s="289"/>
      <c r="AP41" s="289"/>
      <c r="AQ41" s="289"/>
      <c r="AR41" s="289"/>
      <c r="AS41" s="289"/>
      <c r="AT41" s="289"/>
      <c r="AU41" s="289"/>
      <c r="AV41" s="289"/>
      <c r="AW41" s="289"/>
      <c r="AX41" s="289"/>
      <c r="AY41" s="289"/>
      <c r="AZ41" s="289"/>
      <c r="BA41" s="289"/>
      <c r="BB41" s="289"/>
      <c r="BC41" s="289"/>
      <c r="BD41" s="289"/>
      <c r="BE41" s="289"/>
      <c r="BF41" s="289"/>
      <c r="BG41" s="289"/>
      <c r="BH41" s="289"/>
      <c r="BI41" s="289"/>
      <c r="BJ41" s="289"/>
      <c r="BK41" s="289"/>
      <c r="BL41" s="289"/>
      <c r="BM41" s="289"/>
      <c r="BN41" s="289"/>
    </row>
    <row r="42" spans="1:66" s="261" customFormat="1" ht="21" customHeight="1" x14ac:dyDescent="0.2">
      <c r="A42" s="380">
        <v>7</v>
      </c>
      <c r="B42" s="305" t="s">
        <v>101</v>
      </c>
      <c r="C42" s="328" t="s">
        <v>92</v>
      </c>
      <c r="D42" s="306"/>
      <c r="E42" s="307"/>
      <c r="F42" s="307"/>
      <c r="G42" s="308"/>
      <c r="H42" s="307"/>
      <c r="I42" s="307"/>
      <c r="J42" s="309"/>
      <c r="K42" s="309"/>
      <c r="L42" s="310"/>
      <c r="M42" s="310"/>
      <c r="N42" s="346"/>
      <c r="O42" s="352">
        <f>SUM(P42:AA42)</f>
        <v>0</v>
      </c>
      <c r="P42" s="349"/>
      <c r="Q42" s="311"/>
      <c r="R42" s="311"/>
      <c r="S42" s="311"/>
      <c r="T42" s="311"/>
      <c r="U42" s="311"/>
      <c r="V42" s="311"/>
      <c r="W42" s="311"/>
      <c r="X42" s="311"/>
      <c r="Y42" s="311"/>
      <c r="Z42" s="311"/>
      <c r="AA42" s="334"/>
      <c r="AB42" s="276"/>
      <c r="AC42" s="276"/>
      <c r="AD42" s="276"/>
      <c r="AE42" s="276"/>
      <c r="AF42" s="276"/>
      <c r="AG42" s="276"/>
      <c r="AH42" s="276"/>
      <c r="AI42" s="276"/>
      <c r="AJ42" s="276"/>
      <c r="AK42" s="276"/>
      <c r="AL42" s="276"/>
      <c r="AM42" s="276"/>
      <c r="AN42" s="276"/>
      <c r="AO42" s="276"/>
      <c r="AP42" s="276"/>
      <c r="AQ42" s="276"/>
      <c r="AR42" s="276"/>
      <c r="AS42" s="276"/>
      <c r="AT42" s="276"/>
      <c r="AU42" s="276"/>
      <c r="AV42" s="276"/>
      <c r="AW42" s="276"/>
      <c r="AX42" s="276"/>
      <c r="AY42" s="276"/>
      <c r="AZ42" s="276"/>
      <c r="BA42" s="276"/>
      <c r="BB42" s="276"/>
      <c r="BC42" s="276"/>
      <c r="BD42" s="276"/>
      <c r="BE42" s="276"/>
      <c r="BF42" s="276"/>
      <c r="BG42" s="276"/>
      <c r="BH42" s="276"/>
      <c r="BI42" s="276"/>
      <c r="BJ42" s="276"/>
      <c r="BK42" s="276"/>
      <c r="BL42" s="276"/>
      <c r="BM42" s="276"/>
      <c r="BN42" s="276"/>
    </row>
    <row r="43" spans="1:66" s="320" customFormat="1" ht="21" customHeight="1" x14ac:dyDescent="0.2">
      <c r="A43" s="381"/>
      <c r="B43" s="312" t="s">
        <v>101</v>
      </c>
      <c r="C43" s="329" t="s">
        <v>93</v>
      </c>
      <c r="D43" s="313"/>
      <c r="E43" s="314"/>
      <c r="F43" s="314"/>
      <c r="G43" s="315"/>
      <c r="H43" s="314"/>
      <c r="I43" s="314"/>
      <c r="J43" s="316"/>
      <c r="K43" s="316"/>
      <c r="L43" s="317"/>
      <c r="M43" s="317"/>
      <c r="N43" s="347"/>
      <c r="O43" s="353">
        <f t="shared" ref="O43:O45" si="6">SUM(P43:AA43)</f>
        <v>0</v>
      </c>
      <c r="P43" s="350"/>
      <c r="Q43" s="318"/>
      <c r="R43" s="318"/>
      <c r="S43" s="318"/>
      <c r="T43" s="318"/>
      <c r="U43" s="318"/>
      <c r="V43" s="318"/>
      <c r="W43" s="318"/>
      <c r="X43" s="318"/>
      <c r="Y43" s="318"/>
      <c r="Z43" s="318"/>
      <c r="AA43" s="335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19"/>
      <c r="BF43" s="319"/>
      <c r="BG43" s="319"/>
      <c r="BH43" s="319"/>
      <c r="BI43" s="319"/>
      <c r="BJ43" s="319"/>
      <c r="BK43" s="319"/>
      <c r="BL43" s="319"/>
      <c r="BM43" s="319"/>
      <c r="BN43" s="319"/>
    </row>
    <row r="44" spans="1:66" s="320" customFormat="1" ht="21" customHeight="1" x14ac:dyDescent="0.2">
      <c r="A44" s="381"/>
      <c r="B44" s="312" t="s">
        <v>101</v>
      </c>
      <c r="C44" s="329" t="s">
        <v>93</v>
      </c>
      <c r="D44" s="313"/>
      <c r="E44" s="314"/>
      <c r="F44" s="314"/>
      <c r="G44" s="315"/>
      <c r="H44" s="314"/>
      <c r="I44" s="314"/>
      <c r="J44" s="316"/>
      <c r="K44" s="316"/>
      <c r="L44" s="317"/>
      <c r="M44" s="317"/>
      <c r="N44" s="347"/>
      <c r="O44" s="353">
        <f t="shared" si="6"/>
        <v>0</v>
      </c>
      <c r="P44" s="350"/>
      <c r="Q44" s="318"/>
      <c r="R44" s="318"/>
      <c r="S44" s="318"/>
      <c r="T44" s="318"/>
      <c r="U44" s="318"/>
      <c r="V44" s="318"/>
      <c r="W44" s="318"/>
      <c r="X44" s="318"/>
      <c r="Y44" s="318"/>
      <c r="Z44" s="318"/>
      <c r="AA44" s="335"/>
      <c r="AB44" s="319"/>
      <c r="AC44" s="319"/>
      <c r="AD44" s="319"/>
      <c r="AE44" s="319"/>
      <c r="AF44" s="319"/>
      <c r="AG44" s="319"/>
      <c r="AH44" s="319"/>
      <c r="AI44" s="319"/>
      <c r="AJ44" s="319"/>
      <c r="AK44" s="319"/>
      <c r="AL44" s="319"/>
      <c r="AM44" s="319"/>
      <c r="AN44" s="319"/>
      <c r="AO44" s="319"/>
      <c r="AP44" s="319"/>
      <c r="AQ44" s="319"/>
      <c r="AR44" s="319"/>
      <c r="AS44" s="319"/>
      <c r="AT44" s="319"/>
      <c r="AU44" s="319"/>
      <c r="AV44" s="319"/>
      <c r="AW44" s="319"/>
      <c r="AX44" s="319"/>
      <c r="AY44" s="319"/>
      <c r="AZ44" s="319"/>
      <c r="BA44" s="319"/>
      <c r="BB44" s="319"/>
      <c r="BC44" s="319"/>
      <c r="BD44" s="319"/>
      <c r="BE44" s="319"/>
      <c r="BF44" s="319"/>
      <c r="BG44" s="319"/>
      <c r="BH44" s="319"/>
      <c r="BI44" s="319"/>
      <c r="BJ44" s="319"/>
      <c r="BK44" s="319"/>
      <c r="BL44" s="319"/>
      <c r="BM44" s="319"/>
      <c r="BN44" s="319"/>
    </row>
    <row r="45" spans="1:66" s="320" customFormat="1" ht="21" customHeight="1" thickBot="1" x14ac:dyDescent="0.25">
      <c r="A45" s="382"/>
      <c r="B45" s="321" t="s">
        <v>101</v>
      </c>
      <c r="C45" s="330" t="s">
        <v>93</v>
      </c>
      <c r="D45" s="322"/>
      <c r="E45" s="323"/>
      <c r="F45" s="323"/>
      <c r="G45" s="324"/>
      <c r="H45" s="323"/>
      <c r="I45" s="323"/>
      <c r="J45" s="325"/>
      <c r="K45" s="325"/>
      <c r="L45" s="326"/>
      <c r="M45" s="326"/>
      <c r="N45" s="348"/>
      <c r="O45" s="354">
        <f t="shared" si="6"/>
        <v>0</v>
      </c>
      <c r="P45" s="351"/>
      <c r="Q45" s="327"/>
      <c r="R45" s="327"/>
      <c r="S45" s="327"/>
      <c r="T45" s="327"/>
      <c r="U45" s="327"/>
      <c r="V45" s="327"/>
      <c r="W45" s="327"/>
      <c r="X45" s="327"/>
      <c r="Y45" s="327"/>
      <c r="Z45" s="327"/>
      <c r="AA45" s="336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319"/>
      <c r="AQ45" s="319"/>
      <c r="AR45" s="319"/>
      <c r="AS45" s="319"/>
      <c r="AT45" s="319"/>
      <c r="AU45" s="319"/>
      <c r="AV45" s="319"/>
      <c r="AW45" s="319"/>
      <c r="AX45" s="319"/>
      <c r="AY45" s="319"/>
      <c r="AZ45" s="319"/>
      <c r="BA45" s="319"/>
      <c r="BB45" s="319"/>
      <c r="BC45" s="319"/>
      <c r="BD45" s="319"/>
      <c r="BE45" s="319"/>
      <c r="BF45" s="319"/>
      <c r="BG45" s="319"/>
      <c r="BH45" s="319"/>
      <c r="BI45" s="319"/>
      <c r="BJ45" s="319"/>
      <c r="BK45" s="319"/>
      <c r="BL45" s="319"/>
      <c r="BM45" s="319"/>
      <c r="BN45" s="319"/>
    </row>
    <row r="46" spans="1:66" s="261" customFormat="1" ht="21" customHeight="1" x14ac:dyDescent="0.2">
      <c r="A46" s="380">
        <v>8</v>
      </c>
      <c r="B46" s="305"/>
      <c r="C46" s="328" t="s">
        <v>92</v>
      </c>
      <c r="D46" s="306"/>
      <c r="E46" s="307"/>
      <c r="F46" s="307"/>
      <c r="G46" s="308"/>
      <c r="H46" s="307"/>
      <c r="I46" s="307"/>
      <c r="J46" s="309"/>
      <c r="K46" s="309"/>
      <c r="L46" s="310"/>
      <c r="M46" s="310"/>
      <c r="N46" s="346"/>
      <c r="O46" s="352">
        <f>SUM(P46:AA46)</f>
        <v>0</v>
      </c>
      <c r="P46" s="349"/>
      <c r="Q46" s="311"/>
      <c r="R46" s="311"/>
      <c r="S46" s="311"/>
      <c r="T46" s="311"/>
      <c r="U46" s="311"/>
      <c r="V46" s="311"/>
      <c r="W46" s="311"/>
      <c r="X46" s="311"/>
      <c r="Y46" s="311"/>
      <c r="Z46" s="311"/>
      <c r="AA46" s="334"/>
      <c r="AB46" s="276"/>
      <c r="AC46" s="276"/>
      <c r="AD46" s="276"/>
      <c r="AE46" s="276"/>
      <c r="AF46" s="276"/>
      <c r="AG46" s="276"/>
      <c r="AH46" s="276"/>
      <c r="AI46" s="276"/>
      <c r="AJ46" s="276"/>
      <c r="AK46" s="276"/>
      <c r="AL46" s="276"/>
      <c r="AM46" s="276"/>
      <c r="AN46" s="276"/>
      <c r="AO46" s="276"/>
      <c r="AP46" s="276"/>
      <c r="AQ46" s="276"/>
      <c r="AR46" s="276"/>
      <c r="AS46" s="276"/>
      <c r="AT46" s="276"/>
      <c r="AU46" s="276"/>
      <c r="AV46" s="276"/>
      <c r="AW46" s="276"/>
      <c r="AX46" s="276"/>
      <c r="AY46" s="276"/>
      <c r="AZ46" s="276"/>
      <c r="BA46" s="276"/>
      <c r="BB46" s="276"/>
      <c r="BC46" s="276"/>
      <c r="BD46" s="276"/>
      <c r="BE46" s="276"/>
      <c r="BF46" s="276"/>
      <c r="BG46" s="276"/>
      <c r="BH46" s="276"/>
      <c r="BI46" s="276"/>
      <c r="BJ46" s="276"/>
      <c r="BK46" s="276"/>
      <c r="BL46" s="276"/>
      <c r="BM46" s="276"/>
      <c r="BN46" s="276"/>
    </row>
    <row r="47" spans="1:66" s="320" customFormat="1" ht="21" customHeight="1" x14ac:dyDescent="0.2">
      <c r="A47" s="381"/>
      <c r="B47" s="312"/>
      <c r="C47" s="329" t="s">
        <v>93</v>
      </c>
      <c r="D47" s="313"/>
      <c r="E47" s="314"/>
      <c r="F47" s="314"/>
      <c r="G47" s="315"/>
      <c r="H47" s="314"/>
      <c r="I47" s="314"/>
      <c r="J47" s="316"/>
      <c r="K47" s="316"/>
      <c r="L47" s="317"/>
      <c r="M47" s="317"/>
      <c r="N47" s="347"/>
      <c r="O47" s="353">
        <f t="shared" ref="O47:O49" si="7">SUM(P47:AA47)</f>
        <v>0</v>
      </c>
      <c r="P47" s="350"/>
      <c r="Q47" s="318"/>
      <c r="R47" s="318"/>
      <c r="S47" s="318"/>
      <c r="T47" s="318"/>
      <c r="U47" s="318"/>
      <c r="V47" s="318"/>
      <c r="W47" s="318"/>
      <c r="X47" s="318"/>
      <c r="Y47" s="318"/>
      <c r="Z47" s="318"/>
      <c r="AA47" s="335"/>
      <c r="AB47" s="319"/>
      <c r="AC47" s="319"/>
      <c r="AD47" s="319"/>
      <c r="AE47" s="319"/>
      <c r="AF47" s="319"/>
      <c r="AG47" s="319"/>
      <c r="AH47" s="319"/>
      <c r="AI47" s="319"/>
      <c r="AJ47" s="319"/>
      <c r="AK47" s="319"/>
      <c r="AL47" s="319"/>
      <c r="AM47" s="319"/>
      <c r="AN47" s="319"/>
      <c r="AO47" s="319"/>
      <c r="AP47" s="319"/>
      <c r="AQ47" s="319"/>
      <c r="AR47" s="319"/>
      <c r="AS47" s="319"/>
      <c r="AT47" s="319"/>
      <c r="AU47" s="319"/>
      <c r="AV47" s="319"/>
      <c r="AW47" s="319"/>
      <c r="AX47" s="319"/>
      <c r="AY47" s="319"/>
      <c r="AZ47" s="319"/>
      <c r="BA47" s="319"/>
      <c r="BB47" s="319"/>
      <c r="BC47" s="319"/>
      <c r="BD47" s="319"/>
      <c r="BE47" s="319"/>
      <c r="BF47" s="319"/>
      <c r="BG47" s="319"/>
      <c r="BH47" s="319"/>
      <c r="BI47" s="319"/>
      <c r="BJ47" s="319"/>
      <c r="BK47" s="319"/>
      <c r="BL47" s="319"/>
      <c r="BM47" s="319"/>
      <c r="BN47" s="319"/>
    </row>
    <row r="48" spans="1:66" s="320" customFormat="1" ht="21" customHeight="1" x14ac:dyDescent="0.2">
      <c r="A48" s="381"/>
      <c r="B48" s="312"/>
      <c r="C48" s="329" t="s">
        <v>93</v>
      </c>
      <c r="D48" s="313"/>
      <c r="E48" s="314"/>
      <c r="F48" s="314"/>
      <c r="G48" s="315"/>
      <c r="H48" s="314"/>
      <c r="I48" s="314"/>
      <c r="J48" s="316"/>
      <c r="K48" s="316"/>
      <c r="L48" s="317"/>
      <c r="M48" s="317"/>
      <c r="N48" s="347"/>
      <c r="O48" s="353">
        <f t="shared" si="7"/>
        <v>0</v>
      </c>
      <c r="P48" s="350"/>
      <c r="Q48" s="318"/>
      <c r="R48" s="318"/>
      <c r="S48" s="318"/>
      <c r="T48" s="318"/>
      <c r="U48" s="318"/>
      <c r="V48" s="318"/>
      <c r="W48" s="318"/>
      <c r="X48" s="318"/>
      <c r="Y48" s="318"/>
      <c r="Z48" s="318"/>
      <c r="AA48" s="335"/>
      <c r="AB48" s="319"/>
      <c r="AC48" s="319"/>
      <c r="AD48" s="319"/>
      <c r="AE48" s="319"/>
      <c r="AF48" s="319"/>
      <c r="AG48" s="319"/>
      <c r="AH48" s="319"/>
      <c r="AI48" s="319"/>
      <c r="AJ48" s="319"/>
      <c r="AK48" s="319"/>
      <c r="AL48" s="319"/>
      <c r="AM48" s="319"/>
      <c r="AN48" s="319"/>
      <c r="AO48" s="319"/>
      <c r="AP48" s="319"/>
      <c r="AQ48" s="319"/>
      <c r="AR48" s="319"/>
      <c r="AS48" s="319"/>
      <c r="AT48" s="319"/>
      <c r="AU48" s="319"/>
      <c r="AV48" s="319"/>
      <c r="AW48" s="319"/>
      <c r="AX48" s="319"/>
      <c r="AY48" s="319"/>
      <c r="AZ48" s="319"/>
      <c r="BA48" s="319"/>
      <c r="BB48" s="319"/>
      <c r="BC48" s="319"/>
      <c r="BD48" s="319"/>
      <c r="BE48" s="319"/>
      <c r="BF48" s="319"/>
      <c r="BG48" s="319"/>
      <c r="BH48" s="319"/>
      <c r="BI48" s="319"/>
      <c r="BJ48" s="319"/>
      <c r="BK48" s="319"/>
      <c r="BL48" s="319"/>
      <c r="BM48" s="319"/>
      <c r="BN48" s="319"/>
    </row>
    <row r="49" spans="1:66" s="320" customFormat="1" ht="21" customHeight="1" thickBot="1" x14ac:dyDescent="0.25">
      <c r="A49" s="382"/>
      <c r="B49" s="321"/>
      <c r="C49" s="330" t="s">
        <v>93</v>
      </c>
      <c r="D49" s="322"/>
      <c r="E49" s="323"/>
      <c r="F49" s="323"/>
      <c r="G49" s="324"/>
      <c r="H49" s="323"/>
      <c r="I49" s="323"/>
      <c r="J49" s="325"/>
      <c r="K49" s="325"/>
      <c r="L49" s="326"/>
      <c r="M49" s="326"/>
      <c r="N49" s="348"/>
      <c r="O49" s="354">
        <f t="shared" si="7"/>
        <v>0</v>
      </c>
      <c r="P49" s="351"/>
      <c r="Q49" s="327"/>
      <c r="R49" s="327"/>
      <c r="S49" s="327"/>
      <c r="T49" s="327"/>
      <c r="U49" s="327"/>
      <c r="V49" s="327"/>
      <c r="W49" s="327"/>
      <c r="X49" s="327"/>
      <c r="Y49" s="327"/>
      <c r="Z49" s="327"/>
      <c r="AA49" s="336"/>
      <c r="AB49" s="319"/>
      <c r="AC49" s="319"/>
      <c r="AD49" s="319"/>
      <c r="AE49" s="319"/>
      <c r="AF49" s="319"/>
      <c r="AG49" s="319"/>
      <c r="AH49" s="319"/>
      <c r="AI49" s="319"/>
      <c r="AJ49" s="319"/>
      <c r="AK49" s="319"/>
      <c r="AL49" s="319"/>
      <c r="AM49" s="319"/>
      <c r="AN49" s="319"/>
      <c r="AO49" s="319"/>
      <c r="AP49" s="319"/>
      <c r="AQ49" s="319"/>
      <c r="AR49" s="319"/>
      <c r="AS49" s="319"/>
      <c r="AT49" s="319"/>
      <c r="AU49" s="319"/>
      <c r="AV49" s="319"/>
      <c r="AW49" s="319"/>
      <c r="AX49" s="319"/>
      <c r="AY49" s="319"/>
      <c r="AZ49" s="319"/>
      <c r="BA49" s="319"/>
      <c r="BB49" s="319"/>
      <c r="BC49" s="319"/>
      <c r="BD49" s="319"/>
      <c r="BE49" s="319"/>
      <c r="BF49" s="319"/>
      <c r="BG49" s="319"/>
      <c r="BH49" s="319"/>
      <c r="BI49" s="319"/>
      <c r="BJ49" s="319"/>
      <c r="BK49" s="319"/>
      <c r="BL49" s="319"/>
      <c r="BM49" s="319"/>
      <c r="BN49" s="319"/>
    </row>
    <row r="50" spans="1:66" s="261" customFormat="1" ht="21" customHeight="1" x14ac:dyDescent="0.2">
      <c r="A50" s="380">
        <v>9</v>
      </c>
      <c r="B50" s="305"/>
      <c r="C50" s="328" t="s">
        <v>92</v>
      </c>
      <c r="D50" s="306"/>
      <c r="E50" s="307"/>
      <c r="F50" s="307"/>
      <c r="G50" s="308"/>
      <c r="H50" s="307"/>
      <c r="I50" s="307"/>
      <c r="J50" s="309"/>
      <c r="K50" s="309"/>
      <c r="L50" s="310"/>
      <c r="M50" s="310"/>
      <c r="N50" s="346"/>
      <c r="O50" s="352">
        <f>SUM(P50:AA50)</f>
        <v>0</v>
      </c>
      <c r="P50" s="349"/>
      <c r="Q50" s="311"/>
      <c r="R50" s="311"/>
      <c r="S50" s="311"/>
      <c r="T50" s="311"/>
      <c r="U50" s="311"/>
      <c r="V50" s="311"/>
      <c r="W50" s="311"/>
      <c r="X50" s="311"/>
      <c r="Y50" s="311"/>
      <c r="Z50" s="311"/>
      <c r="AA50" s="334"/>
      <c r="AB50" s="276"/>
      <c r="AC50" s="276"/>
      <c r="AD50" s="276"/>
      <c r="AE50" s="276"/>
      <c r="AF50" s="276"/>
      <c r="AG50" s="276"/>
      <c r="AH50" s="276"/>
      <c r="AI50" s="276"/>
      <c r="AJ50" s="276"/>
      <c r="AK50" s="276"/>
      <c r="AL50" s="276"/>
      <c r="AM50" s="276"/>
      <c r="AN50" s="276"/>
      <c r="AO50" s="276"/>
      <c r="AP50" s="276"/>
      <c r="AQ50" s="276"/>
      <c r="AR50" s="276"/>
      <c r="AS50" s="276"/>
      <c r="AT50" s="276"/>
      <c r="AU50" s="276"/>
      <c r="AV50" s="276"/>
      <c r="AW50" s="276"/>
      <c r="AX50" s="276"/>
      <c r="AY50" s="276"/>
      <c r="AZ50" s="276"/>
      <c r="BA50" s="276"/>
      <c r="BB50" s="276"/>
      <c r="BC50" s="276"/>
      <c r="BD50" s="276"/>
      <c r="BE50" s="276"/>
      <c r="BF50" s="276"/>
      <c r="BG50" s="276"/>
      <c r="BH50" s="276"/>
      <c r="BI50" s="276"/>
      <c r="BJ50" s="276"/>
      <c r="BK50" s="276"/>
      <c r="BL50" s="276"/>
      <c r="BM50" s="276"/>
      <c r="BN50" s="276"/>
    </row>
    <row r="51" spans="1:66" s="320" customFormat="1" ht="21" customHeight="1" x14ac:dyDescent="0.2">
      <c r="A51" s="381"/>
      <c r="B51" s="312"/>
      <c r="C51" s="329" t="s">
        <v>93</v>
      </c>
      <c r="D51" s="313"/>
      <c r="E51" s="314"/>
      <c r="F51" s="314"/>
      <c r="G51" s="315"/>
      <c r="H51" s="314"/>
      <c r="I51" s="314"/>
      <c r="J51" s="316"/>
      <c r="K51" s="316"/>
      <c r="L51" s="317"/>
      <c r="M51" s="317"/>
      <c r="N51" s="347"/>
      <c r="O51" s="353">
        <f t="shared" ref="O51:O53" si="8">SUM(P51:AA51)</f>
        <v>0</v>
      </c>
      <c r="P51" s="350"/>
      <c r="Q51" s="318"/>
      <c r="R51" s="318"/>
      <c r="S51" s="318"/>
      <c r="T51" s="318"/>
      <c r="U51" s="318"/>
      <c r="V51" s="318"/>
      <c r="W51" s="318"/>
      <c r="X51" s="318"/>
      <c r="Y51" s="318"/>
      <c r="Z51" s="318"/>
      <c r="AA51" s="335"/>
      <c r="AB51" s="319"/>
      <c r="AC51" s="319"/>
      <c r="AD51" s="319"/>
      <c r="AE51" s="319"/>
      <c r="AF51" s="319"/>
      <c r="AG51" s="319"/>
      <c r="AH51" s="319"/>
      <c r="AI51" s="319"/>
      <c r="AJ51" s="319"/>
      <c r="AK51" s="319"/>
      <c r="AL51" s="319"/>
      <c r="AM51" s="319"/>
      <c r="AN51" s="319"/>
      <c r="AO51" s="319"/>
      <c r="AP51" s="319"/>
      <c r="AQ51" s="319"/>
      <c r="AR51" s="319"/>
      <c r="AS51" s="319"/>
      <c r="AT51" s="319"/>
      <c r="AU51" s="319"/>
      <c r="AV51" s="319"/>
      <c r="AW51" s="319"/>
      <c r="AX51" s="319"/>
      <c r="AY51" s="319"/>
      <c r="AZ51" s="319"/>
      <c r="BA51" s="319"/>
      <c r="BB51" s="319"/>
      <c r="BC51" s="319"/>
      <c r="BD51" s="319"/>
      <c r="BE51" s="319"/>
      <c r="BF51" s="319"/>
      <c r="BG51" s="319"/>
      <c r="BH51" s="319"/>
      <c r="BI51" s="319"/>
      <c r="BJ51" s="319"/>
      <c r="BK51" s="319"/>
      <c r="BL51" s="319"/>
      <c r="BM51" s="319"/>
      <c r="BN51" s="319"/>
    </row>
    <row r="52" spans="1:66" s="320" customFormat="1" ht="21" customHeight="1" x14ac:dyDescent="0.2">
      <c r="A52" s="381"/>
      <c r="B52" s="312"/>
      <c r="C52" s="329" t="s">
        <v>93</v>
      </c>
      <c r="D52" s="313"/>
      <c r="E52" s="314"/>
      <c r="F52" s="314"/>
      <c r="G52" s="315"/>
      <c r="H52" s="314"/>
      <c r="I52" s="314"/>
      <c r="J52" s="316"/>
      <c r="K52" s="316"/>
      <c r="L52" s="317"/>
      <c r="M52" s="317"/>
      <c r="N52" s="347"/>
      <c r="O52" s="353">
        <f t="shared" si="8"/>
        <v>0</v>
      </c>
      <c r="P52" s="350"/>
      <c r="Q52" s="318"/>
      <c r="R52" s="318"/>
      <c r="S52" s="318"/>
      <c r="T52" s="318"/>
      <c r="U52" s="318"/>
      <c r="V52" s="318"/>
      <c r="W52" s="318"/>
      <c r="X52" s="318"/>
      <c r="Y52" s="318"/>
      <c r="Z52" s="318"/>
      <c r="AA52" s="335"/>
      <c r="AB52" s="319"/>
      <c r="AC52" s="319"/>
      <c r="AD52" s="319"/>
      <c r="AE52" s="319"/>
      <c r="AF52" s="319"/>
      <c r="AG52" s="319"/>
      <c r="AH52" s="319"/>
      <c r="AI52" s="319"/>
      <c r="AJ52" s="319"/>
      <c r="AK52" s="319"/>
      <c r="AL52" s="319"/>
      <c r="AM52" s="319"/>
      <c r="AN52" s="319"/>
      <c r="AO52" s="319"/>
      <c r="AP52" s="319"/>
      <c r="AQ52" s="319"/>
      <c r="AR52" s="319"/>
      <c r="AS52" s="319"/>
      <c r="AT52" s="319"/>
      <c r="AU52" s="319"/>
      <c r="AV52" s="319"/>
      <c r="AW52" s="319"/>
      <c r="AX52" s="319"/>
      <c r="AY52" s="319"/>
      <c r="AZ52" s="319"/>
      <c r="BA52" s="319"/>
      <c r="BB52" s="319"/>
      <c r="BC52" s="319"/>
      <c r="BD52" s="319"/>
      <c r="BE52" s="319"/>
      <c r="BF52" s="319"/>
      <c r="BG52" s="319"/>
      <c r="BH52" s="319"/>
      <c r="BI52" s="319"/>
      <c r="BJ52" s="319"/>
      <c r="BK52" s="319"/>
      <c r="BL52" s="319"/>
      <c r="BM52" s="319"/>
      <c r="BN52" s="319"/>
    </row>
    <row r="53" spans="1:66" s="320" customFormat="1" ht="21" customHeight="1" thickBot="1" x14ac:dyDescent="0.25">
      <c r="A53" s="382"/>
      <c r="B53" s="321"/>
      <c r="C53" s="330" t="s">
        <v>93</v>
      </c>
      <c r="D53" s="322"/>
      <c r="E53" s="323"/>
      <c r="F53" s="323"/>
      <c r="G53" s="324"/>
      <c r="H53" s="323"/>
      <c r="I53" s="323"/>
      <c r="J53" s="325"/>
      <c r="K53" s="325"/>
      <c r="L53" s="326"/>
      <c r="M53" s="326"/>
      <c r="N53" s="348"/>
      <c r="O53" s="354">
        <f t="shared" si="8"/>
        <v>0</v>
      </c>
      <c r="P53" s="351"/>
      <c r="Q53" s="327"/>
      <c r="R53" s="327"/>
      <c r="S53" s="327"/>
      <c r="T53" s="327"/>
      <c r="U53" s="327"/>
      <c r="V53" s="327"/>
      <c r="W53" s="327"/>
      <c r="X53" s="327"/>
      <c r="Y53" s="327"/>
      <c r="Z53" s="327"/>
      <c r="AA53" s="336"/>
      <c r="AB53" s="319"/>
      <c r="AC53" s="319"/>
      <c r="AD53" s="319"/>
      <c r="AE53" s="319"/>
      <c r="AF53" s="319"/>
      <c r="AG53" s="319"/>
      <c r="AH53" s="319"/>
      <c r="AI53" s="319"/>
      <c r="AJ53" s="319"/>
      <c r="AK53" s="319"/>
      <c r="AL53" s="319"/>
      <c r="AM53" s="319"/>
      <c r="AN53" s="319"/>
      <c r="AO53" s="319"/>
      <c r="AP53" s="319"/>
      <c r="AQ53" s="319"/>
      <c r="AR53" s="319"/>
      <c r="AS53" s="319"/>
      <c r="AT53" s="319"/>
      <c r="AU53" s="319"/>
      <c r="AV53" s="319"/>
      <c r="AW53" s="319"/>
      <c r="AX53" s="319"/>
      <c r="AY53" s="319"/>
      <c r="AZ53" s="319"/>
      <c r="BA53" s="319"/>
      <c r="BB53" s="319"/>
      <c r="BC53" s="319"/>
      <c r="BD53" s="319"/>
      <c r="BE53" s="319"/>
      <c r="BF53" s="319"/>
      <c r="BG53" s="319"/>
      <c r="BH53" s="319"/>
      <c r="BI53" s="319"/>
      <c r="BJ53" s="319"/>
      <c r="BK53" s="319"/>
      <c r="BL53" s="319"/>
      <c r="BM53" s="319"/>
      <c r="BN53" s="319"/>
    </row>
    <row r="54" spans="1:66" s="276" customFormat="1" ht="21" customHeight="1" x14ac:dyDescent="0.2">
      <c r="A54" s="270"/>
      <c r="B54" s="270"/>
      <c r="C54" s="271"/>
      <c r="D54" s="272"/>
      <c r="E54" s="269"/>
      <c r="F54" s="269"/>
      <c r="G54" s="269"/>
      <c r="H54" s="269"/>
      <c r="I54" s="269"/>
      <c r="J54" s="273"/>
      <c r="K54" s="273"/>
      <c r="L54" s="273"/>
      <c r="M54" s="273"/>
      <c r="N54" s="273"/>
      <c r="O54" s="274"/>
      <c r="P54" s="275"/>
      <c r="Q54" s="275"/>
      <c r="R54" s="275"/>
      <c r="S54" s="275"/>
      <c r="T54" s="275"/>
      <c r="U54" s="275"/>
      <c r="V54" s="275"/>
      <c r="W54" s="275"/>
      <c r="X54" s="275"/>
      <c r="Y54" s="275"/>
      <c r="Z54" s="275"/>
      <c r="AA54" s="275"/>
    </row>
    <row r="55" spans="1:66" s="276" customFormat="1" ht="21" customHeight="1" x14ac:dyDescent="0.2">
      <c r="A55" s="270"/>
      <c r="B55" s="270"/>
      <c r="C55" s="271"/>
      <c r="D55" s="272"/>
      <c r="E55" s="269"/>
      <c r="F55" s="269"/>
      <c r="G55" s="269"/>
      <c r="H55" s="269"/>
      <c r="I55" s="269"/>
      <c r="J55" s="273"/>
      <c r="K55" s="273"/>
      <c r="L55" s="273"/>
      <c r="M55" s="273"/>
      <c r="N55" s="273"/>
      <c r="O55" s="274"/>
      <c r="P55" s="275"/>
      <c r="Q55" s="275"/>
      <c r="R55" s="275"/>
      <c r="S55" s="275"/>
      <c r="T55" s="275"/>
      <c r="U55" s="275"/>
      <c r="V55" s="275"/>
      <c r="W55" s="275"/>
      <c r="X55" s="275"/>
      <c r="Y55" s="275"/>
      <c r="Z55" s="275"/>
      <c r="AA55" s="275"/>
    </row>
    <row r="56" spans="1:66" s="276" customFormat="1" ht="21" customHeight="1" x14ac:dyDescent="0.2">
      <c r="A56" s="270"/>
      <c r="B56" s="270"/>
      <c r="C56" s="271"/>
      <c r="D56" s="272"/>
      <c r="E56" s="297" t="s">
        <v>109</v>
      </c>
      <c r="F56" s="284"/>
      <c r="G56" s="298" t="s">
        <v>118</v>
      </c>
      <c r="H56" s="269"/>
      <c r="I56" s="269"/>
      <c r="J56" s="273"/>
      <c r="K56" s="273"/>
      <c r="L56" s="273"/>
      <c r="M56" s="273"/>
      <c r="N56" s="273"/>
      <c r="O56" s="274"/>
      <c r="P56" s="275"/>
      <c r="Q56" s="275"/>
      <c r="R56" s="275"/>
      <c r="S56" s="275"/>
      <c r="T56" s="275"/>
      <c r="U56" s="275"/>
      <c r="V56" s="275"/>
      <c r="W56" s="275"/>
      <c r="X56" s="275"/>
      <c r="Y56" s="275"/>
      <c r="Z56" s="275"/>
      <c r="AA56" s="275"/>
    </row>
    <row r="57" spans="1:66" s="256" customFormat="1" ht="12" customHeight="1" x14ac:dyDescent="0.45">
      <c r="A57" s="277"/>
      <c r="B57" s="277"/>
      <c r="C57" s="278"/>
      <c r="D57" s="278"/>
      <c r="E57" s="278"/>
      <c r="F57" s="278"/>
      <c r="G57" s="360"/>
      <c r="H57" s="360"/>
      <c r="I57" s="360"/>
      <c r="J57" s="279"/>
      <c r="K57" s="280"/>
      <c r="L57" s="280"/>
      <c r="M57" s="280"/>
      <c r="N57" s="280"/>
      <c r="O57" s="280"/>
      <c r="P57" s="280"/>
      <c r="Q57" s="280"/>
      <c r="R57" s="280"/>
      <c r="S57" s="280"/>
      <c r="T57" s="280"/>
      <c r="U57" s="281"/>
      <c r="V57" s="282"/>
      <c r="W57" s="283"/>
      <c r="X57" s="283"/>
      <c r="Y57" s="283"/>
      <c r="Z57" s="283"/>
      <c r="AA57" s="283"/>
    </row>
    <row r="58" spans="1:66" s="256" customFormat="1" ht="18.75" customHeight="1" x14ac:dyDescent="0.45">
      <c r="A58" s="277"/>
      <c r="B58" s="277"/>
      <c r="C58" s="278"/>
      <c r="D58" s="278"/>
      <c r="E58" s="297" t="s">
        <v>110</v>
      </c>
      <c r="F58" s="284"/>
      <c r="G58" s="298" t="s">
        <v>118</v>
      </c>
      <c r="Q58" s="280"/>
      <c r="R58" s="280"/>
      <c r="S58" s="280"/>
      <c r="T58" s="280"/>
      <c r="U58" s="281"/>
      <c r="V58" s="282"/>
      <c r="W58" s="283"/>
      <c r="X58" s="283"/>
      <c r="Y58" s="283"/>
      <c r="Z58" s="283"/>
      <c r="AA58" s="283"/>
    </row>
    <row r="59" spans="1:66" s="256" customFormat="1" ht="18.75" customHeight="1" x14ac:dyDescent="0.2">
      <c r="A59" s="277"/>
      <c r="B59" s="277"/>
      <c r="C59" s="278"/>
      <c r="D59" s="278"/>
      <c r="E59" s="287"/>
      <c r="F59" s="286"/>
      <c r="G59" s="298"/>
      <c r="Q59" s="280"/>
      <c r="R59" s="280"/>
      <c r="S59" s="280"/>
      <c r="T59" s="280"/>
      <c r="U59" s="280"/>
      <c r="V59" s="282"/>
      <c r="W59" s="283"/>
      <c r="X59" s="283"/>
      <c r="Y59" s="283"/>
      <c r="Z59" s="283"/>
      <c r="AA59" s="283"/>
    </row>
    <row r="60" spans="1:66" s="256" customFormat="1" ht="18.75" customHeight="1" x14ac:dyDescent="0.45">
      <c r="A60" s="277"/>
      <c r="B60" s="277"/>
      <c r="C60" s="278"/>
      <c r="D60" s="278"/>
      <c r="E60" s="297" t="s">
        <v>116</v>
      </c>
      <c r="F60" s="284"/>
      <c r="G60" s="298" t="s">
        <v>118</v>
      </c>
      <c r="Q60" s="280"/>
      <c r="R60" s="280"/>
      <c r="S60" s="280"/>
      <c r="T60" s="280"/>
      <c r="U60" s="281"/>
      <c r="V60" s="282"/>
      <c r="W60" s="283"/>
      <c r="X60" s="283"/>
      <c r="Y60" s="283"/>
      <c r="Z60" s="283"/>
      <c r="AA60" s="283"/>
    </row>
    <row r="61" spans="1:66" s="256" customFormat="1" ht="18.75" customHeight="1" x14ac:dyDescent="0.45">
      <c r="A61" s="277"/>
      <c r="B61" s="277"/>
      <c r="C61" s="278"/>
      <c r="D61" s="278"/>
      <c r="E61" s="287"/>
      <c r="F61" s="287"/>
      <c r="G61" s="298"/>
      <c r="Q61" s="280"/>
      <c r="R61" s="280"/>
      <c r="S61" s="280"/>
      <c r="T61" s="280"/>
      <c r="U61" s="281"/>
      <c r="V61" s="282"/>
      <c r="W61" s="283"/>
      <c r="X61" s="283"/>
      <c r="Y61" s="283"/>
      <c r="Z61" s="283"/>
      <c r="AA61" s="283"/>
    </row>
    <row r="62" spans="1:66" s="256" customFormat="1" ht="18.75" customHeight="1" x14ac:dyDescent="0.2">
      <c r="A62" s="277"/>
      <c r="B62" s="277"/>
      <c r="C62" s="278"/>
      <c r="D62" s="278"/>
      <c r="E62" s="297" t="s">
        <v>111</v>
      </c>
      <c r="F62" s="284"/>
      <c r="G62" s="298" t="s">
        <v>118</v>
      </c>
      <c r="Q62" s="280"/>
      <c r="R62" s="280"/>
      <c r="S62" s="280"/>
      <c r="T62" s="280"/>
      <c r="U62" s="280"/>
      <c r="V62" s="282"/>
      <c r="W62" s="283"/>
      <c r="X62" s="283"/>
      <c r="Y62" s="283"/>
      <c r="Z62" s="283"/>
      <c r="AA62" s="283"/>
    </row>
    <row r="63" spans="1:66" s="256" customFormat="1" ht="12" customHeight="1" x14ac:dyDescent="0.45">
      <c r="A63" s="277"/>
      <c r="B63" s="277"/>
      <c r="C63" s="278"/>
      <c r="D63" s="278"/>
      <c r="E63" s="285"/>
      <c r="F63" s="280"/>
      <c r="G63" s="280"/>
      <c r="H63" s="279"/>
      <c r="I63" s="279"/>
      <c r="J63" s="279"/>
      <c r="K63" s="280"/>
      <c r="L63" s="280"/>
      <c r="M63" s="280"/>
      <c r="N63" s="280"/>
      <c r="O63" s="280"/>
      <c r="P63" s="280"/>
      <c r="Q63" s="280"/>
      <c r="R63" s="280"/>
      <c r="S63" s="280"/>
      <c r="T63" s="280"/>
      <c r="U63" s="281"/>
      <c r="V63" s="282"/>
      <c r="W63" s="283"/>
      <c r="X63" s="283"/>
      <c r="Y63" s="283"/>
      <c r="Z63" s="283"/>
      <c r="AA63" s="283"/>
    </row>
    <row r="64" spans="1:66" s="256" customFormat="1" ht="12" customHeight="1" x14ac:dyDescent="0.2"/>
    <row r="65" s="256" customFormat="1" x14ac:dyDescent="0.2"/>
    <row r="66" s="256" customFormat="1" x14ac:dyDescent="0.2"/>
    <row r="67" s="256" customFormat="1" x14ac:dyDescent="0.2"/>
    <row r="68" s="256" customFormat="1" x14ac:dyDescent="0.2"/>
    <row r="69" s="256" customFormat="1" x14ac:dyDescent="0.2"/>
    <row r="70" s="256" customFormat="1" x14ac:dyDescent="0.2"/>
    <row r="71" s="256" customFormat="1" x14ac:dyDescent="0.2"/>
    <row r="72" s="256" customFormat="1" x14ac:dyDescent="0.2"/>
    <row r="73" s="256" customFormat="1" x14ac:dyDescent="0.2"/>
    <row r="74" s="256" customFormat="1" x14ac:dyDescent="0.2"/>
    <row r="75" s="256" customFormat="1" x14ac:dyDescent="0.2"/>
    <row r="76" s="256" customFormat="1" x14ac:dyDescent="0.2"/>
    <row r="77" s="256" customFormat="1" x14ac:dyDescent="0.2"/>
    <row r="78" s="256" customFormat="1" x14ac:dyDescent="0.2"/>
    <row r="79" s="256" customFormat="1" x14ac:dyDescent="0.2"/>
    <row r="80" s="256" customFormat="1" x14ac:dyDescent="0.2"/>
    <row r="81" s="256" customFormat="1" x14ac:dyDescent="0.2"/>
    <row r="82" s="256" customFormat="1" x14ac:dyDescent="0.2"/>
    <row r="83" s="256" customFormat="1" x14ac:dyDescent="0.2"/>
    <row r="84" s="256" customFormat="1" x14ac:dyDescent="0.2"/>
    <row r="85" s="256" customFormat="1" x14ac:dyDescent="0.2"/>
    <row r="86" s="256" customFormat="1" x14ac:dyDescent="0.2"/>
    <row r="87" s="256" customFormat="1" x14ac:dyDescent="0.2"/>
    <row r="88" s="256" customFormat="1" x14ac:dyDescent="0.2"/>
    <row r="89" s="256" customFormat="1" x14ac:dyDescent="0.2"/>
    <row r="90" s="256" customFormat="1" x14ac:dyDescent="0.2"/>
    <row r="91" s="256" customFormat="1" x14ac:dyDescent="0.2"/>
    <row r="92" s="256" customFormat="1" x14ac:dyDescent="0.2"/>
    <row r="93" s="256" customFormat="1" x14ac:dyDescent="0.2"/>
    <row r="94" s="256" customFormat="1" x14ac:dyDescent="0.2"/>
    <row r="95" s="256" customFormat="1" x14ac:dyDescent="0.2"/>
    <row r="96" s="256" customFormat="1" x14ac:dyDescent="0.2"/>
    <row r="97" s="256" customFormat="1" x14ac:dyDescent="0.2"/>
    <row r="98" s="256" customFormat="1" x14ac:dyDescent="0.2"/>
  </sheetData>
  <mergeCells count="25">
    <mergeCell ref="A37:A40"/>
    <mergeCell ref="A42:A45"/>
    <mergeCell ref="A46:A49"/>
    <mergeCell ref="A50:A53"/>
    <mergeCell ref="A16:A19"/>
    <mergeCell ref="A20:A23"/>
    <mergeCell ref="A24:A27"/>
    <mergeCell ref="A29:A32"/>
    <mergeCell ref="A33:A36"/>
    <mergeCell ref="A9:AB9"/>
    <mergeCell ref="A10:AB10"/>
    <mergeCell ref="G57:I57"/>
    <mergeCell ref="O13:AA13"/>
    <mergeCell ref="O12:AA12"/>
    <mergeCell ref="J12:K13"/>
    <mergeCell ref="I12:I14"/>
    <mergeCell ref="B12:B14"/>
    <mergeCell ref="E12:E14"/>
    <mergeCell ref="F12:F14"/>
    <mergeCell ref="L12:N13"/>
    <mergeCell ref="A12:A14"/>
    <mergeCell ref="C12:C14"/>
    <mergeCell ref="D12:D14"/>
    <mergeCell ref="G12:G14"/>
    <mergeCell ref="H12:H14"/>
  </mergeCells>
  <pageMargins left="0.70866141732283472" right="0.70866141732283472" top="0.74803149606299213" bottom="0.74803149606299213" header="0.31496062992125984" footer="0.31496062992125984"/>
  <pageSetup paperSize="8" scale="55" firstPageNumber="2" orientation="landscape" r:id="rId1"/>
  <headerFooter>
    <oddFooter>&amp;R&amp;P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  <pageSetUpPr fitToPage="1"/>
  </sheetPr>
  <dimension ref="A1:BG131"/>
  <sheetViews>
    <sheetView showGridLines="0" showZeros="0" view="pageBreakPreview" topLeftCell="A10" zoomScale="85" zoomScaleNormal="85" zoomScaleSheetLayoutView="85" workbookViewId="0">
      <pane xSplit="2" ySplit="9" topLeftCell="C19" activePane="bottomRight" state="frozen"/>
      <selection activeCell="AT27" sqref="AT27"/>
      <selection pane="topRight" activeCell="AT27" sqref="AT27"/>
      <selection pane="bottomLeft" activeCell="AT27" sqref="AT27"/>
      <selection pane="bottomRight" activeCell="AK52" sqref="AK52"/>
    </sheetView>
  </sheetViews>
  <sheetFormatPr defaultRowHeight="12.75" outlineLevelCol="1" x14ac:dyDescent="0.2"/>
  <cols>
    <col min="1" max="1" width="5.7109375" customWidth="1"/>
    <col min="2" max="2" width="33.28515625" customWidth="1"/>
    <col min="3" max="3" width="9.85546875" customWidth="1"/>
    <col min="4" max="4" width="11.85546875" hidden="1" customWidth="1"/>
    <col min="5" max="5" width="11.28515625" hidden="1" customWidth="1" outlineLevel="1"/>
    <col min="6" max="6" width="10.7109375" hidden="1" customWidth="1" outlineLevel="1"/>
    <col min="7" max="8" width="11.140625" hidden="1" customWidth="1" outlineLevel="1"/>
    <col min="9" max="9" width="11.28515625" hidden="1" customWidth="1" outlineLevel="1"/>
    <col min="10" max="12" width="11.140625" hidden="1" customWidth="1" outlineLevel="1"/>
    <col min="13" max="13" width="11.42578125" hidden="1" customWidth="1" outlineLevel="1"/>
    <col min="14" max="14" width="10.85546875" hidden="1" customWidth="1" outlineLevel="1"/>
    <col min="15" max="16" width="11.140625" hidden="1" customWidth="1" outlineLevel="1"/>
    <col min="17" max="17" width="12.140625" hidden="1" customWidth="1" collapsed="1"/>
    <col min="18" max="29" width="11.5703125" hidden="1" customWidth="1"/>
    <col min="30" max="30" width="11.85546875" hidden="1" customWidth="1"/>
    <col min="31" max="34" width="11.5703125" hidden="1" customWidth="1"/>
    <col min="35" max="42" width="11.5703125" customWidth="1"/>
    <col min="43" max="57" width="11.85546875" customWidth="1"/>
    <col min="58" max="58" width="11.7109375" customWidth="1"/>
    <col min="59" max="59" width="11.28515625" customWidth="1"/>
  </cols>
  <sheetData>
    <row r="1" spans="2:57" ht="14.25" customHeight="1" x14ac:dyDescent="0.2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</row>
    <row r="3" spans="2:57" x14ac:dyDescent="0.2">
      <c r="B3" s="3"/>
      <c r="C3" s="3"/>
      <c r="D3" s="4">
        <f>D28</f>
        <v>52901.167999999998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>
        <f>Q28</f>
        <v>53472.740000000005</v>
      </c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>
        <f>AD28</f>
        <v>0</v>
      </c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>
        <f>AQ28</f>
        <v>5211.47</v>
      </c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>
        <f>BD28</f>
        <v>18836.848999999998</v>
      </c>
      <c r="BE3" s="3"/>
    </row>
    <row r="4" spans="2:57" x14ac:dyDescent="0.2">
      <c r="B4" s="3"/>
      <c r="C4" s="3"/>
      <c r="D4" s="3">
        <f>D25/1000</f>
        <v>21296.831915200004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>
        <f>Q25/1000</f>
        <v>21998.373909000002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>
        <f>AD25/1000</f>
        <v>0</v>
      </c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>
        <f>AQ25/1000</f>
        <v>1245</v>
      </c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>
        <f>BD25/1000</f>
        <v>4500</v>
      </c>
      <c r="BE4" s="3"/>
    </row>
    <row r="5" spans="2:57" ht="16.5" customHeight="1" x14ac:dyDescent="0.2">
      <c r="B5" s="3"/>
      <c r="C5" s="3"/>
      <c r="D5" s="3">
        <f>D26*1000</f>
        <v>638905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>
        <f>Q26*1000</f>
        <v>659951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>
        <f>AD26*1000</f>
        <v>0</v>
      </c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>
        <f>AQ26*1000</f>
        <v>49800</v>
      </c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>
        <f>BD26*1000</f>
        <v>180002</v>
      </c>
      <c r="BE5" s="3"/>
    </row>
    <row r="6" spans="2:57" ht="12.75" customHeight="1" x14ac:dyDescent="0.2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</row>
    <row r="7" spans="2:57" ht="2.25" customHeight="1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</row>
    <row r="10" spans="2:57" ht="13.5" hidden="1" customHeight="1" x14ac:dyDescent="0.2">
      <c r="B10" s="3"/>
      <c r="C10" s="3"/>
      <c r="D10" s="3"/>
      <c r="E10" s="3">
        <v>1335905</v>
      </c>
      <c r="F10" s="3">
        <v>1249481</v>
      </c>
      <c r="G10" s="3">
        <v>1464332</v>
      </c>
      <c r="H10" s="3">
        <v>1500632</v>
      </c>
      <c r="I10" s="3">
        <v>1642063</v>
      </c>
      <c r="J10" s="3">
        <v>1693684</v>
      </c>
      <c r="K10" s="3">
        <v>1858464</v>
      </c>
      <c r="L10" s="3">
        <v>1985908</v>
      </c>
      <c r="M10" s="3">
        <v>2049452</v>
      </c>
      <c r="N10" s="3">
        <v>2255683</v>
      </c>
      <c r="O10" s="3">
        <v>2329656</v>
      </c>
      <c r="P10" s="3">
        <v>2574042</v>
      </c>
      <c r="Q10" s="3"/>
      <c r="R10" s="3">
        <v>2572729</v>
      </c>
      <c r="S10" s="3">
        <v>2499038</v>
      </c>
      <c r="T10" s="3">
        <v>2844219</v>
      </c>
      <c r="U10" s="3">
        <v>2880562</v>
      </c>
      <c r="V10" s="3">
        <v>3134108</v>
      </c>
      <c r="W10" s="3">
        <v>3146931</v>
      </c>
      <c r="X10" s="3">
        <v>3377168</v>
      </c>
      <c r="Y10" s="3">
        <v>3505034</v>
      </c>
      <c r="Z10" s="3">
        <v>3520599</v>
      </c>
      <c r="AA10" s="3">
        <v>3781482</v>
      </c>
      <c r="AB10" s="3">
        <v>3810982</v>
      </c>
      <c r="AC10" s="3">
        <v>4136622</v>
      </c>
      <c r="AD10" s="3"/>
      <c r="AE10" s="3">
        <v>2572729</v>
      </c>
      <c r="AF10" s="3">
        <v>2499038</v>
      </c>
      <c r="AG10" s="3">
        <v>2844219</v>
      </c>
      <c r="AH10" s="3">
        <v>2880562</v>
      </c>
      <c r="AI10" s="3">
        <v>3134108</v>
      </c>
      <c r="AJ10" s="3">
        <v>3146931</v>
      </c>
      <c r="AK10" s="3">
        <v>3377168</v>
      </c>
      <c r="AL10" s="3">
        <v>3505034</v>
      </c>
      <c r="AM10" s="3">
        <v>3520599</v>
      </c>
      <c r="AN10" s="3">
        <v>3781482</v>
      </c>
      <c r="AO10" s="3">
        <v>3810982</v>
      </c>
      <c r="AP10" s="3">
        <v>4136622</v>
      </c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</row>
    <row r="11" spans="2:57" ht="13.5" hidden="1" customHeight="1" x14ac:dyDescent="0.2">
      <c r="B11" s="5"/>
      <c r="C11" s="5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</row>
    <row r="12" spans="2:57" ht="13.5" hidden="1" customHeight="1" x14ac:dyDescent="0.2">
      <c r="B12" s="3"/>
      <c r="C12" s="3"/>
      <c r="D12" s="3"/>
      <c r="E12" s="3">
        <v>14500</v>
      </c>
      <c r="F12" s="3">
        <v>14000</v>
      </c>
      <c r="G12" s="3">
        <v>14854</v>
      </c>
      <c r="H12" s="3">
        <v>15366</v>
      </c>
      <c r="I12" s="3">
        <v>12957</v>
      </c>
      <c r="J12" s="3">
        <v>13404</v>
      </c>
      <c r="K12" s="3">
        <v>4915</v>
      </c>
      <c r="L12" s="3">
        <v>13851</v>
      </c>
      <c r="M12" s="3">
        <v>15366</v>
      </c>
      <c r="N12" s="3">
        <v>14854</v>
      </c>
      <c r="O12" s="3">
        <v>15000</v>
      </c>
      <c r="P12" s="3">
        <v>15500</v>
      </c>
      <c r="Q12" s="3"/>
      <c r="R12" s="3">
        <v>2123</v>
      </c>
      <c r="S12" s="3">
        <v>2050</v>
      </c>
      <c r="T12" s="3">
        <v>3141</v>
      </c>
      <c r="U12" s="3">
        <v>3249</v>
      </c>
      <c r="V12" s="3">
        <v>3128</v>
      </c>
      <c r="W12" s="3">
        <v>3236</v>
      </c>
      <c r="X12" s="3">
        <v>1187</v>
      </c>
      <c r="Y12" s="3">
        <v>3344</v>
      </c>
      <c r="Z12" s="3">
        <v>3249</v>
      </c>
      <c r="AA12" s="3">
        <v>3141</v>
      </c>
      <c r="AB12" s="3">
        <v>2197</v>
      </c>
      <c r="AC12" s="3">
        <v>2270</v>
      </c>
      <c r="AD12" s="3"/>
      <c r="AE12" s="3">
        <v>2123</v>
      </c>
      <c r="AF12" s="3">
        <v>2050</v>
      </c>
      <c r="AG12" s="3">
        <v>3141</v>
      </c>
      <c r="AH12" s="3">
        <v>3249</v>
      </c>
      <c r="AI12" s="3">
        <v>3128</v>
      </c>
      <c r="AJ12" s="3">
        <v>3236</v>
      </c>
      <c r="AK12" s="3">
        <v>1187</v>
      </c>
      <c r="AL12" s="3">
        <v>3344</v>
      </c>
      <c r="AM12" s="3">
        <v>3249</v>
      </c>
      <c r="AN12" s="3">
        <v>3141</v>
      </c>
      <c r="AO12" s="3">
        <v>2197</v>
      </c>
      <c r="AP12" s="3">
        <v>2270</v>
      </c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</row>
    <row r="13" spans="2:57" ht="12.75" hidden="1" customHeight="1" x14ac:dyDescent="0.2">
      <c r="B13" s="3"/>
      <c r="C13" s="6"/>
      <c r="D13" s="7">
        <v>1</v>
      </c>
      <c r="E13" s="8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>
        <v>0.01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>
        <v>1</v>
      </c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>
        <v>1</v>
      </c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>
        <v>1</v>
      </c>
      <c r="BE13" s="10">
        <v>1</v>
      </c>
    </row>
    <row r="14" spans="2:57" hidden="1" x14ac:dyDescent="0.2">
      <c r="B14" s="11" t="s">
        <v>0</v>
      </c>
      <c r="C14" s="12">
        <v>1.25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>
        <v>1.048</v>
      </c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>
        <v>1.034</v>
      </c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>
        <v>1.05</v>
      </c>
      <c r="BE14" s="10">
        <v>1.05</v>
      </c>
    </row>
    <row r="15" spans="2:57" x14ac:dyDescent="0.2">
      <c r="B15" s="11"/>
      <c r="C15" s="12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2:57" ht="13.5" thickBot="1" x14ac:dyDescent="0.25">
      <c r="B16" s="11"/>
      <c r="C16" s="12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1:59" ht="35.25" customHeight="1" x14ac:dyDescent="0.2">
      <c r="A17" s="13" t="s">
        <v>32</v>
      </c>
      <c r="B17" s="14" t="s">
        <v>31</v>
      </c>
      <c r="C17" s="391" t="s">
        <v>6</v>
      </c>
      <c r="D17" s="385">
        <v>2013</v>
      </c>
      <c r="E17" s="15"/>
      <c r="F17" s="16"/>
      <c r="G17" s="16"/>
      <c r="H17" s="16"/>
      <c r="I17" s="16"/>
      <c r="J17" s="16">
        <v>2014</v>
      </c>
      <c r="K17" s="16"/>
      <c r="L17" s="16"/>
      <c r="M17" s="16"/>
      <c r="N17" s="16"/>
      <c r="O17" s="16"/>
      <c r="P17" s="16"/>
      <c r="Q17" s="385">
        <v>2014</v>
      </c>
      <c r="R17" s="15"/>
      <c r="S17" s="16"/>
      <c r="T17" s="16"/>
      <c r="U17" s="16"/>
      <c r="V17" s="16"/>
      <c r="W17" s="16">
        <v>2015</v>
      </c>
      <c r="X17" s="16"/>
      <c r="Y17" s="16"/>
      <c r="Z17" s="16"/>
      <c r="AA17" s="16"/>
      <c r="AB17" s="16"/>
      <c r="AC17" s="16"/>
      <c r="AD17" s="385">
        <v>2015</v>
      </c>
      <c r="AE17" s="15"/>
      <c r="AF17" s="16"/>
      <c r="AG17" s="16"/>
      <c r="AH17" s="16"/>
      <c r="AI17" s="16"/>
      <c r="AJ17" s="16">
        <v>2016</v>
      </c>
      <c r="AK17" s="16"/>
      <c r="AL17" s="16"/>
      <c r="AM17" s="16"/>
      <c r="AN17" s="16"/>
      <c r="AO17" s="16"/>
      <c r="AP17" s="16"/>
      <c r="AQ17" s="385">
        <v>2016</v>
      </c>
      <c r="AR17" s="393">
        <v>2017</v>
      </c>
      <c r="AS17" s="394"/>
      <c r="AT17" s="394"/>
      <c r="AU17" s="394"/>
      <c r="AV17" s="394"/>
      <c r="AW17" s="394"/>
      <c r="AX17" s="394"/>
      <c r="AY17" s="394"/>
      <c r="AZ17" s="394"/>
      <c r="BA17" s="394"/>
      <c r="BB17" s="394"/>
      <c r="BC17" s="395"/>
      <c r="BD17" s="385">
        <v>2017</v>
      </c>
      <c r="BE17" s="385">
        <v>2018</v>
      </c>
      <c r="BF17" s="385">
        <v>2019</v>
      </c>
      <c r="BG17" s="385">
        <v>2020</v>
      </c>
    </row>
    <row r="18" spans="1:59" ht="26.25" customHeight="1" thickBot="1" x14ac:dyDescent="0.25">
      <c r="A18" s="17">
        <v>1</v>
      </c>
      <c r="B18" s="18" t="s">
        <v>1</v>
      </c>
      <c r="C18" s="392"/>
      <c r="D18" s="386"/>
      <c r="E18" s="19" t="s">
        <v>20</v>
      </c>
      <c r="F18" s="20" t="s">
        <v>19</v>
      </c>
      <c r="G18" s="20" t="s">
        <v>21</v>
      </c>
      <c r="H18" s="20" t="s">
        <v>22</v>
      </c>
      <c r="I18" s="20" t="s">
        <v>2</v>
      </c>
      <c r="J18" s="20" t="s">
        <v>23</v>
      </c>
      <c r="K18" s="20" t="s">
        <v>24</v>
      </c>
      <c r="L18" s="20" t="s">
        <v>25</v>
      </c>
      <c r="M18" s="20" t="s">
        <v>26</v>
      </c>
      <c r="N18" s="20" t="s">
        <v>27</v>
      </c>
      <c r="O18" s="20" t="s">
        <v>28</v>
      </c>
      <c r="P18" s="21" t="s">
        <v>29</v>
      </c>
      <c r="Q18" s="386"/>
      <c r="R18" s="19" t="s">
        <v>20</v>
      </c>
      <c r="S18" s="20" t="s">
        <v>19</v>
      </c>
      <c r="T18" s="20" t="s">
        <v>21</v>
      </c>
      <c r="U18" s="20" t="s">
        <v>22</v>
      </c>
      <c r="V18" s="20" t="s">
        <v>2</v>
      </c>
      <c r="W18" s="20" t="s">
        <v>23</v>
      </c>
      <c r="X18" s="20" t="s">
        <v>24</v>
      </c>
      <c r="Y18" s="20" t="s">
        <v>25</v>
      </c>
      <c r="Z18" s="20" t="s">
        <v>26</v>
      </c>
      <c r="AA18" s="20" t="s">
        <v>27</v>
      </c>
      <c r="AB18" s="20" t="s">
        <v>28</v>
      </c>
      <c r="AC18" s="21" t="s">
        <v>29</v>
      </c>
      <c r="AD18" s="386"/>
      <c r="AE18" s="19" t="s">
        <v>20</v>
      </c>
      <c r="AF18" s="20" t="s">
        <v>19</v>
      </c>
      <c r="AG18" s="20" t="s">
        <v>21</v>
      </c>
      <c r="AH18" s="20" t="s">
        <v>22</v>
      </c>
      <c r="AI18" s="20" t="s">
        <v>2</v>
      </c>
      <c r="AJ18" s="20" t="s">
        <v>23</v>
      </c>
      <c r="AK18" s="20" t="s">
        <v>24</v>
      </c>
      <c r="AL18" s="20" t="s">
        <v>25</v>
      </c>
      <c r="AM18" s="20" t="s">
        <v>26</v>
      </c>
      <c r="AN18" s="20" t="s">
        <v>27</v>
      </c>
      <c r="AO18" s="20" t="s">
        <v>28</v>
      </c>
      <c r="AP18" s="21" t="s">
        <v>29</v>
      </c>
      <c r="AQ18" s="386"/>
      <c r="AR18" s="20" t="s">
        <v>63</v>
      </c>
      <c r="AS18" s="20" t="s">
        <v>64</v>
      </c>
      <c r="AT18" s="20" t="s">
        <v>65</v>
      </c>
      <c r="AU18" s="20" t="s">
        <v>66</v>
      </c>
      <c r="AV18" s="20" t="s">
        <v>2</v>
      </c>
      <c r="AW18" s="20" t="s">
        <v>23</v>
      </c>
      <c r="AX18" s="20" t="s">
        <v>24</v>
      </c>
      <c r="AY18" s="20" t="s">
        <v>25</v>
      </c>
      <c r="AZ18" s="20" t="s">
        <v>26</v>
      </c>
      <c r="BA18" s="20" t="s">
        <v>27</v>
      </c>
      <c r="BB18" s="20" t="s">
        <v>28</v>
      </c>
      <c r="BC18" s="21" t="s">
        <v>29</v>
      </c>
      <c r="BD18" s="386"/>
      <c r="BE18" s="386"/>
      <c r="BF18" s="386"/>
      <c r="BG18" s="386"/>
    </row>
    <row r="19" spans="1:59" ht="16.5" customHeight="1" x14ac:dyDescent="0.2">
      <c r="A19" s="22"/>
      <c r="B19" s="23" t="s">
        <v>57</v>
      </c>
      <c r="C19" s="24"/>
      <c r="D19" s="25"/>
      <c r="E19" s="26" t="str">
        <f t="shared" ref="E19:P19" si="0">IF(E22&gt;=E26+CA26/12," ","надо закупить!")</f>
        <v xml:space="preserve"> </v>
      </c>
      <c r="F19" s="27" t="str">
        <f t="shared" si="0"/>
        <v xml:space="preserve"> </v>
      </c>
      <c r="G19" s="27" t="str">
        <f t="shared" si="0"/>
        <v xml:space="preserve"> </v>
      </c>
      <c r="H19" s="27" t="str">
        <f t="shared" si="0"/>
        <v xml:space="preserve"> </v>
      </c>
      <c r="I19" s="27" t="str">
        <f t="shared" si="0"/>
        <v xml:space="preserve"> </v>
      </c>
      <c r="J19" s="27" t="str">
        <f t="shared" si="0"/>
        <v xml:space="preserve"> </v>
      </c>
      <c r="K19" s="27" t="str">
        <f t="shared" si="0"/>
        <v xml:space="preserve"> </v>
      </c>
      <c r="L19" s="27" t="str">
        <f t="shared" si="0"/>
        <v xml:space="preserve"> </v>
      </c>
      <c r="M19" s="27" t="str">
        <f t="shared" si="0"/>
        <v xml:space="preserve"> </v>
      </c>
      <c r="N19" s="27" t="str">
        <f t="shared" si="0"/>
        <v xml:space="preserve"> </v>
      </c>
      <c r="O19" s="27" t="str">
        <f t="shared" si="0"/>
        <v xml:space="preserve"> </v>
      </c>
      <c r="P19" s="28" t="str">
        <f t="shared" si="0"/>
        <v xml:space="preserve"> </v>
      </c>
      <c r="Q19" s="25">
        <v>1</v>
      </c>
      <c r="R19" s="26" t="str">
        <f t="shared" ref="R19:AC19" si="1">IF(R22&gt;=R26+CN26/12," ","надо закупить!")</f>
        <v xml:space="preserve"> </v>
      </c>
      <c r="S19" s="27" t="str">
        <f t="shared" si="1"/>
        <v xml:space="preserve"> </v>
      </c>
      <c r="T19" s="27" t="str">
        <f t="shared" si="1"/>
        <v xml:space="preserve"> </v>
      </c>
      <c r="U19" s="27" t="str">
        <f t="shared" si="1"/>
        <v xml:space="preserve"> </v>
      </c>
      <c r="V19" s="27" t="str">
        <f t="shared" si="1"/>
        <v xml:space="preserve"> </v>
      </c>
      <c r="W19" s="27" t="str">
        <f t="shared" si="1"/>
        <v xml:space="preserve"> </v>
      </c>
      <c r="X19" s="27" t="str">
        <f t="shared" si="1"/>
        <v xml:space="preserve"> </v>
      </c>
      <c r="Y19" s="27" t="str">
        <f t="shared" si="1"/>
        <v xml:space="preserve"> </v>
      </c>
      <c r="Z19" s="27" t="str">
        <f t="shared" si="1"/>
        <v xml:space="preserve"> </v>
      </c>
      <c r="AA19" s="27" t="str">
        <f t="shared" si="1"/>
        <v xml:space="preserve"> </v>
      </c>
      <c r="AB19" s="27" t="str">
        <f t="shared" si="1"/>
        <v xml:space="preserve"> </v>
      </c>
      <c r="AC19" s="28" t="str">
        <f t="shared" si="1"/>
        <v xml:space="preserve"> </v>
      </c>
      <c r="AD19" s="25">
        <v>1</v>
      </c>
      <c r="AE19" s="26" t="str">
        <f t="shared" ref="AE19:AP19" si="2">IF(AE22&gt;=AE26+DA26/12," ","надо закупить!")</f>
        <v xml:space="preserve"> </v>
      </c>
      <c r="AF19" s="27" t="str">
        <f t="shared" si="2"/>
        <v xml:space="preserve"> </v>
      </c>
      <c r="AG19" s="27" t="str">
        <f t="shared" si="2"/>
        <v xml:space="preserve"> </v>
      </c>
      <c r="AH19" s="27" t="str">
        <f t="shared" si="2"/>
        <v xml:space="preserve"> </v>
      </c>
      <c r="AI19" s="27" t="str">
        <f t="shared" si="2"/>
        <v xml:space="preserve"> </v>
      </c>
      <c r="AJ19" s="27" t="str">
        <f t="shared" si="2"/>
        <v xml:space="preserve"> </v>
      </c>
      <c r="AK19" s="27" t="str">
        <f t="shared" si="2"/>
        <v xml:space="preserve"> </v>
      </c>
      <c r="AL19" s="27" t="str">
        <f t="shared" si="2"/>
        <v xml:space="preserve"> </v>
      </c>
      <c r="AM19" s="27" t="str">
        <f t="shared" si="2"/>
        <v xml:space="preserve"> </v>
      </c>
      <c r="AN19" s="27" t="str">
        <f t="shared" si="2"/>
        <v xml:space="preserve"> </v>
      </c>
      <c r="AO19" s="27" t="str">
        <f t="shared" si="2"/>
        <v xml:space="preserve"> </v>
      </c>
      <c r="AP19" s="28" t="str">
        <f t="shared" si="2"/>
        <v xml:space="preserve"> </v>
      </c>
      <c r="AQ19" s="25">
        <v>1</v>
      </c>
      <c r="AR19" s="210"/>
      <c r="AS19" s="216"/>
      <c r="AT19" s="27"/>
      <c r="AU19" s="27"/>
      <c r="AV19" s="27"/>
      <c r="AW19" s="27"/>
      <c r="AX19" s="27"/>
      <c r="AY19" s="27"/>
      <c r="AZ19" s="27"/>
      <c r="BA19" s="27"/>
      <c r="BB19" s="27"/>
      <c r="BC19" s="28"/>
      <c r="BD19" s="25">
        <v>1</v>
      </c>
      <c r="BE19" s="25">
        <v>1</v>
      </c>
      <c r="BF19" s="25">
        <v>1</v>
      </c>
      <c r="BG19" s="25">
        <v>1</v>
      </c>
    </row>
    <row r="20" spans="1:59" s="5" customFormat="1" ht="16.5" customHeight="1" x14ac:dyDescent="0.2">
      <c r="A20" s="29"/>
      <c r="B20" s="30" t="s">
        <v>14</v>
      </c>
      <c r="C20" s="31" t="s">
        <v>8</v>
      </c>
      <c r="D20" s="32">
        <v>650</v>
      </c>
      <c r="E20" s="33"/>
      <c r="F20" s="34"/>
      <c r="G20" s="34"/>
      <c r="H20" s="34"/>
      <c r="I20" s="35"/>
      <c r="J20" s="36">
        <v>617</v>
      </c>
      <c r="K20" s="34"/>
      <c r="L20" s="34"/>
      <c r="M20" s="34"/>
      <c r="N20" s="34"/>
      <c r="O20" s="34"/>
      <c r="P20" s="37"/>
      <c r="Q20" s="38">
        <f>SUM(F20:P20)</f>
        <v>617</v>
      </c>
      <c r="R20" s="33"/>
      <c r="S20" s="34"/>
      <c r="T20" s="34"/>
      <c r="U20" s="34"/>
      <c r="V20" s="35"/>
      <c r="W20" s="35"/>
      <c r="X20" s="34"/>
      <c r="Y20" s="34"/>
      <c r="Z20" s="34"/>
      <c r="AA20" s="34"/>
      <c r="AB20" s="34"/>
      <c r="AC20" s="37"/>
      <c r="AD20" s="38">
        <f>ROUND((AD26*AD19),3)</f>
        <v>0</v>
      </c>
      <c r="AE20" s="33"/>
      <c r="AF20" s="34"/>
      <c r="AG20" s="34"/>
      <c r="AH20" s="34"/>
      <c r="AI20" s="39">
        <v>100</v>
      </c>
      <c r="AJ20" s="35"/>
      <c r="AK20" s="34"/>
      <c r="AL20" s="34"/>
      <c r="AM20" s="34"/>
      <c r="AN20" s="34"/>
      <c r="AO20" s="34"/>
      <c r="AP20" s="37"/>
      <c r="AQ20" s="38">
        <f>SUM(AI20:AP20)</f>
        <v>100</v>
      </c>
      <c r="AR20" s="211">
        <v>180</v>
      </c>
      <c r="AS20" s="217"/>
      <c r="AT20" s="35"/>
      <c r="AU20" s="35"/>
      <c r="AV20" s="35"/>
      <c r="AW20" s="35"/>
      <c r="AX20" s="34"/>
      <c r="AY20" s="34"/>
      <c r="AZ20" s="34"/>
      <c r="BA20" s="34"/>
      <c r="BB20" s="34"/>
      <c r="BC20" s="37"/>
      <c r="BD20" s="38">
        <f>ROUND((BD26*BD19),3)</f>
        <v>180.00200000000001</v>
      </c>
      <c r="BE20" s="38">
        <f>ROUND((BE26*BE19),3)</f>
        <v>180</v>
      </c>
      <c r="BF20" s="38">
        <f>ROUND((BF26*BF19),3)</f>
        <v>180</v>
      </c>
      <c r="BG20" s="38">
        <f>ROUND((BG26*BG19),3)</f>
        <v>180</v>
      </c>
    </row>
    <row r="21" spans="1:59" s="5" customFormat="1" ht="16.5" customHeight="1" x14ac:dyDescent="0.2">
      <c r="A21" s="29"/>
      <c r="B21" s="30" t="s">
        <v>38</v>
      </c>
      <c r="C21" s="31" t="s">
        <v>10</v>
      </c>
      <c r="D21" s="40">
        <f t="shared" ref="D21:P21" si="3">ROUND((D20*1.18*D27/1000),3)</f>
        <v>62817.3</v>
      </c>
      <c r="E21" s="41">
        <f t="shared" si="3"/>
        <v>0</v>
      </c>
      <c r="F21" s="42">
        <f t="shared" si="3"/>
        <v>0</v>
      </c>
      <c r="G21" s="42">
        <f t="shared" si="3"/>
        <v>0</v>
      </c>
      <c r="H21" s="42">
        <f t="shared" si="3"/>
        <v>0</v>
      </c>
      <c r="I21" s="42">
        <f t="shared" si="3"/>
        <v>0</v>
      </c>
      <c r="J21" s="42">
        <f t="shared" si="3"/>
        <v>59992.144</v>
      </c>
      <c r="K21" s="42">
        <f t="shared" si="3"/>
        <v>0</v>
      </c>
      <c r="L21" s="42">
        <f t="shared" si="3"/>
        <v>0</v>
      </c>
      <c r="M21" s="42">
        <f t="shared" si="3"/>
        <v>0</v>
      </c>
      <c r="N21" s="42">
        <f t="shared" si="3"/>
        <v>0</v>
      </c>
      <c r="O21" s="42">
        <f t="shared" si="3"/>
        <v>0</v>
      </c>
      <c r="P21" s="43">
        <f t="shared" si="3"/>
        <v>0</v>
      </c>
      <c r="Q21" s="44">
        <f>SUM(E21:P21)</f>
        <v>59992.144</v>
      </c>
      <c r="R21" s="41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3"/>
      <c r="AD21" s="44">
        <f t="shared" ref="AD21:AQ21" si="4">ROUND((AD20*1.18*AD27/1000),3)</f>
        <v>0</v>
      </c>
      <c r="AE21" s="41">
        <f t="shared" si="4"/>
        <v>0</v>
      </c>
      <c r="AF21" s="42">
        <f t="shared" si="4"/>
        <v>0</v>
      </c>
      <c r="AG21" s="42">
        <f t="shared" si="4"/>
        <v>0</v>
      </c>
      <c r="AH21" s="42">
        <f t="shared" si="4"/>
        <v>0</v>
      </c>
      <c r="AI21" s="42">
        <f t="shared" si="4"/>
        <v>9723.2000000000007</v>
      </c>
      <c r="AJ21" s="42">
        <f t="shared" si="4"/>
        <v>0</v>
      </c>
      <c r="AK21" s="42">
        <f t="shared" si="4"/>
        <v>0</v>
      </c>
      <c r="AL21" s="42">
        <f t="shared" si="4"/>
        <v>0</v>
      </c>
      <c r="AM21" s="42">
        <f t="shared" si="4"/>
        <v>0</v>
      </c>
      <c r="AN21" s="42">
        <f t="shared" si="4"/>
        <v>0</v>
      </c>
      <c r="AO21" s="42">
        <f t="shared" si="4"/>
        <v>0</v>
      </c>
      <c r="AP21" s="43">
        <f t="shared" si="4"/>
        <v>0</v>
      </c>
      <c r="AQ21" s="44">
        <f t="shared" si="4"/>
        <v>9723.2000000000007</v>
      </c>
      <c r="AR21" s="212"/>
      <c r="AS21" s="218"/>
      <c r="AT21" s="42"/>
      <c r="AU21" s="42"/>
      <c r="AV21" s="42"/>
      <c r="AW21" s="42"/>
      <c r="AX21" s="42"/>
      <c r="AY21" s="42"/>
      <c r="AZ21" s="42"/>
      <c r="BA21" s="42"/>
      <c r="BB21" s="42"/>
      <c r="BC21" s="43"/>
      <c r="BD21" s="44">
        <f>ROUND((BD20*1.18*BD27/1000),3)</f>
        <v>17501.954000000002</v>
      </c>
      <c r="BE21" s="44">
        <f>ROUND((BE20*1.18*BE27/1000),3)</f>
        <v>17501.759999999998</v>
      </c>
      <c r="BF21" s="44">
        <f>ROUND((BF20*1.18*BF27/1000),3)</f>
        <v>17501.759999999998</v>
      </c>
      <c r="BG21" s="44">
        <f>ROUND((BG20*1.18*BG27/1000),3)</f>
        <v>17501.759999999998</v>
      </c>
    </row>
    <row r="22" spans="1:59" ht="16.5" customHeight="1" x14ac:dyDescent="0.2">
      <c r="A22" s="45"/>
      <c r="B22" s="46" t="s">
        <v>55</v>
      </c>
      <c r="C22" s="31" t="s">
        <v>8</v>
      </c>
      <c r="D22" s="47">
        <v>504.31099999999998</v>
      </c>
      <c r="E22" s="48">
        <f>D22</f>
        <v>504.31099999999998</v>
      </c>
      <c r="F22" s="49">
        <f t="shared" ref="F22:P22" si="5">E22-E26+E20</f>
        <v>451.09899999999999</v>
      </c>
      <c r="G22" s="48">
        <f t="shared" si="5"/>
        <v>404.03300000000002</v>
      </c>
      <c r="H22" s="48">
        <f t="shared" si="5"/>
        <v>350.86799999999999</v>
      </c>
      <c r="I22" s="48">
        <f t="shared" si="5"/>
        <v>298.322</v>
      </c>
      <c r="J22" s="48">
        <f t="shared" si="5"/>
        <v>242.27500000000001</v>
      </c>
      <c r="K22" s="48">
        <f t="shared" si="5"/>
        <v>805.03600000000006</v>
      </c>
      <c r="L22" s="48">
        <f t="shared" si="5"/>
        <v>748.98900000000003</v>
      </c>
      <c r="M22" s="48">
        <f t="shared" si="5"/>
        <v>692.94200000000001</v>
      </c>
      <c r="N22" s="48">
        <f t="shared" si="5"/>
        <v>638.70299999999997</v>
      </c>
      <c r="O22" s="48">
        <f t="shared" si="5"/>
        <v>582.65599999999995</v>
      </c>
      <c r="P22" s="50">
        <f t="shared" si="5"/>
        <v>528.41699999999992</v>
      </c>
      <c r="Q22" s="38">
        <f>D22+J20-Q26</f>
        <v>461.3599999999999</v>
      </c>
      <c r="R22" s="51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3"/>
      <c r="AD22" s="38"/>
      <c r="AE22" s="51">
        <f>AC22-AC26+AC20</f>
        <v>0</v>
      </c>
      <c r="AF22" s="52">
        <f t="shared" ref="AF22:AP22" si="6">AE22-AE26+AE20</f>
        <v>0</v>
      </c>
      <c r="AG22" s="52">
        <f t="shared" si="6"/>
        <v>0</v>
      </c>
      <c r="AH22" s="52">
        <f t="shared" si="6"/>
        <v>0</v>
      </c>
      <c r="AI22" s="52">
        <f t="shared" si="6"/>
        <v>0</v>
      </c>
      <c r="AJ22" s="52">
        <f t="shared" si="6"/>
        <v>100</v>
      </c>
      <c r="AK22" s="52">
        <f t="shared" si="6"/>
        <v>100</v>
      </c>
      <c r="AL22" s="52">
        <f t="shared" si="6"/>
        <v>100</v>
      </c>
      <c r="AM22" s="52">
        <f t="shared" si="6"/>
        <v>100</v>
      </c>
      <c r="AN22" s="52">
        <f t="shared" si="6"/>
        <v>93.201999999999998</v>
      </c>
      <c r="AO22" s="52">
        <f t="shared" si="6"/>
        <v>78.893000000000001</v>
      </c>
      <c r="AP22" s="53">
        <f t="shared" si="6"/>
        <v>64.375</v>
      </c>
      <c r="AQ22" s="38">
        <f>SUM(AP22-AP26+AP20)</f>
        <v>50.2</v>
      </c>
      <c r="AR22" s="211">
        <f>SUM(AP22-AP26+AP20)</f>
        <v>50.2</v>
      </c>
      <c r="AS22" s="219">
        <f>SUM(AR22-AR26+AR20)</f>
        <v>216.292</v>
      </c>
      <c r="AT22" s="52">
        <f t="shared" ref="AT22:BC22" si="7">SUM(AS22-AS26)</f>
        <v>203.68</v>
      </c>
      <c r="AU22" s="52">
        <f t="shared" si="7"/>
        <v>189.506</v>
      </c>
      <c r="AV22" s="52">
        <f t="shared" si="7"/>
        <v>175.708</v>
      </c>
      <c r="AW22" s="52">
        <f t="shared" si="7"/>
        <v>161.70599999999999</v>
      </c>
      <c r="AX22" s="52">
        <f t="shared" si="7"/>
        <v>148.471</v>
      </c>
      <c r="AY22" s="52">
        <f t="shared" si="7"/>
        <v>133.78100000000001</v>
      </c>
      <c r="AZ22" s="52">
        <f t="shared" si="7"/>
        <v>118.239</v>
      </c>
      <c r="BA22" s="52">
        <f t="shared" si="7"/>
        <v>102.236</v>
      </c>
      <c r="BB22" s="52">
        <f t="shared" si="7"/>
        <v>85.135999999999996</v>
      </c>
      <c r="BC22" s="53">
        <f t="shared" si="7"/>
        <v>68.021999999999991</v>
      </c>
      <c r="BD22" s="38">
        <f>SUM(BC22-BC26+BC20)</f>
        <v>50.197999999999993</v>
      </c>
      <c r="BE22" s="38">
        <f>BD22-BE26+BE20</f>
        <v>50.197999999999979</v>
      </c>
      <c r="BF22" s="38">
        <f>BE22-BF26+BF20</f>
        <v>50.197999999999979</v>
      </c>
      <c r="BG22" s="38">
        <f>BF22-BG26+BG20</f>
        <v>50.197999999999979</v>
      </c>
    </row>
    <row r="23" spans="1:59" ht="16.5" customHeight="1" x14ac:dyDescent="0.2">
      <c r="A23" s="45"/>
      <c r="B23" s="37" t="s">
        <v>11</v>
      </c>
      <c r="C23" s="31" t="s">
        <v>7</v>
      </c>
      <c r="D23" s="54">
        <v>30</v>
      </c>
      <c r="E23" s="55">
        <f>SUM(E26/E25*1000000)</f>
        <v>28.477838362567024</v>
      </c>
      <c r="F23" s="56">
        <f>SUM(F26/F25*1000000)</f>
        <v>27.886617509100017</v>
      </c>
      <c r="G23" s="56">
        <f>SUM(G26/G25*1000000)</f>
        <v>28.451945705131404</v>
      </c>
      <c r="H23" s="56">
        <f>SUM(H26/H25*1000000)</f>
        <v>29.05720308521957</v>
      </c>
      <c r="I23" s="57">
        <v>30</v>
      </c>
      <c r="J23" s="57">
        <v>30</v>
      </c>
      <c r="K23" s="57">
        <v>30</v>
      </c>
      <c r="L23" s="57">
        <v>30</v>
      </c>
      <c r="M23" s="57">
        <v>30</v>
      </c>
      <c r="N23" s="57">
        <v>30</v>
      </c>
      <c r="O23" s="57">
        <v>30</v>
      </c>
      <c r="P23" s="58">
        <v>30</v>
      </c>
      <c r="Q23" s="59">
        <f>P23</f>
        <v>30</v>
      </c>
      <c r="R23" s="60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2"/>
      <c r="AD23" s="59">
        <f>SUM(AC23)</f>
        <v>0</v>
      </c>
      <c r="AE23" s="60"/>
      <c r="AF23" s="61"/>
      <c r="AG23" s="61"/>
      <c r="AH23" s="61"/>
      <c r="AI23" s="61"/>
      <c r="AJ23" s="61"/>
      <c r="AK23" s="61"/>
      <c r="AL23" s="61"/>
      <c r="AM23" s="61">
        <v>40</v>
      </c>
      <c r="AN23" s="61">
        <v>40</v>
      </c>
      <c r="AO23" s="61">
        <v>40</v>
      </c>
      <c r="AP23" s="62">
        <v>40</v>
      </c>
      <c r="AQ23" s="63">
        <v>40</v>
      </c>
      <c r="AR23" s="55">
        <v>40</v>
      </c>
      <c r="AS23" s="220">
        <v>40</v>
      </c>
      <c r="AT23" s="61">
        <v>40</v>
      </c>
      <c r="AU23" s="61">
        <v>40</v>
      </c>
      <c r="AV23" s="61">
        <v>40</v>
      </c>
      <c r="AW23" s="61">
        <v>40</v>
      </c>
      <c r="AX23" s="61">
        <v>40</v>
      </c>
      <c r="AY23" s="61">
        <v>40</v>
      </c>
      <c r="AZ23" s="61">
        <v>40</v>
      </c>
      <c r="BA23" s="61">
        <v>40</v>
      </c>
      <c r="BB23" s="61">
        <v>40</v>
      </c>
      <c r="BC23" s="62">
        <v>40</v>
      </c>
      <c r="BD23" s="63">
        <v>40</v>
      </c>
      <c r="BE23" s="63">
        <v>40</v>
      </c>
      <c r="BF23" s="63">
        <v>40</v>
      </c>
      <c r="BG23" s="63">
        <v>40</v>
      </c>
    </row>
    <row r="24" spans="1:59" s="71" customFormat="1" ht="16.5" customHeight="1" x14ac:dyDescent="0.2">
      <c r="A24" s="45"/>
      <c r="B24" s="46" t="s">
        <v>18</v>
      </c>
      <c r="C24" s="64" t="s">
        <v>8</v>
      </c>
      <c r="D24" s="65">
        <v>21491596</v>
      </c>
      <c r="E24" s="66">
        <v>1868493</v>
      </c>
      <c r="F24" s="67">
        <v>1687671</v>
      </c>
      <c r="G24" s="67">
        <v>1868493</v>
      </c>
      <c r="H24" s="67">
        <v>1808219</v>
      </c>
      <c r="I24" s="67">
        <v>1868493</v>
      </c>
      <c r="J24" s="67">
        <v>1808219</v>
      </c>
      <c r="K24" s="67">
        <v>1868493</v>
      </c>
      <c r="L24" s="67">
        <v>1868493</v>
      </c>
      <c r="M24" s="67">
        <v>1808219</v>
      </c>
      <c r="N24" s="67">
        <v>1868493</v>
      </c>
      <c r="O24" s="67">
        <v>1808221</v>
      </c>
      <c r="P24" s="68">
        <v>1868493</v>
      </c>
      <c r="Q24" s="65">
        <f>SUM(E24:P24)</f>
        <v>22000000</v>
      </c>
      <c r="R24" s="66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8"/>
      <c r="AD24" s="65">
        <f>SUM(R24:AC24)</f>
        <v>0</v>
      </c>
      <c r="AE24" s="66"/>
      <c r="AF24" s="69"/>
      <c r="AG24" s="69"/>
      <c r="AH24" s="69"/>
      <c r="AI24" s="69"/>
      <c r="AJ24" s="69"/>
      <c r="AK24" s="69"/>
      <c r="AL24" s="69"/>
      <c r="AM24" s="69">
        <v>169951</v>
      </c>
      <c r="AN24" s="69">
        <v>357727.00000000006</v>
      </c>
      <c r="AO24" s="69">
        <v>362958</v>
      </c>
      <c r="AP24" s="68">
        <v>354364.00000000006</v>
      </c>
      <c r="AQ24" s="70">
        <f>SUM(AE24:AP24)</f>
        <v>1245000</v>
      </c>
      <c r="AR24" s="213">
        <v>347703.99999999994</v>
      </c>
      <c r="AS24" s="221">
        <v>315298</v>
      </c>
      <c r="AT24" s="69">
        <v>354342</v>
      </c>
      <c r="AU24" s="69">
        <v>344958</v>
      </c>
      <c r="AV24" s="69">
        <v>350042</v>
      </c>
      <c r="AW24" s="69">
        <v>330864</v>
      </c>
      <c r="AX24" s="69">
        <v>367241.99999999994</v>
      </c>
      <c r="AY24" s="69">
        <v>388545</v>
      </c>
      <c r="AZ24" s="69">
        <v>400068</v>
      </c>
      <c r="BA24" s="69">
        <v>427493</v>
      </c>
      <c r="BB24" s="69">
        <v>427842.99999999994</v>
      </c>
      <c r="BC24" s="68">
        <v>445601</v>
      </c>
      <c r="BD24" s="70">
        <f>SUM(AR24:BC24)</f>
        <v>4500000</v>
      </c>
      <c r="BE24" s="213">
        <v>4500000</v>
      </c>
      <c r="BF24" s="225">
        <v>4500000</v>
      </c>
      <c r="BG24" s="226">
        <v>4500000</v>
      </c>
    </row>
    <row r="25" spans="1:59" s="81" customFormat="1" ht="16.5" customHeight="1" x14ac:dyDescent="0.2">
      <c r="A25" s="45"/>
      <c r="B25" s="72" t="s">
        <v>15</v>
      </c>
      <c r="C25" s="64" t="s">
        <v>8</v>
      </c>
      <c r="D25" s="73">
        <v>21296831.915200002</v>
      </c>
      <c r="E25" s="74">
        <v>1868540.699</v>
      </c>
      <c r="F25" s="75">
        <v>1687762.956</v>
      </c>
      <c r="G25" s="75">
        <v>1868589.254</v>
      </c>
      <c r="H25" s="75">
        <v>1808364</v>
      </c>
      <c r="I25" s="76">
        <v>1868237</v>
      </c>
      <c r="J25" s="76">
        <v>1807972</v>
      </c>
      <c r="K25" s="76">
        <v>1868238</v>
      </c>
      <c r="L25" s="76">
        <v>1868238</v>
      </c>
      <c r="M25" s="76">
        <v>1807974</v>
      </c>
      <c r="N25" s="76">
        <v>1868240</v>
      </c>
      <c r="O25" s="76">
        <v>1807977</v>
      </c>
      <c r="P25" s="77">
        <v>1868241</v>
      </c>
      <c r="Q25" s="78">
        <f>SUM(E25:P25)</f>
        <v>21998373.909000002</v>
      </c>
      <c r="R25" s="79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7"/>
      <c r="AD25" s="80">
        <f>SUM(R25:AC25)</f>
        <v>0</v>
      </c>
      <c r="AE25" s="79"/>
      <c r="AF25" s="76"/>
      <c r="AG25" s="76"/>
      <c r="AH25" s="76"/>
      <c r="AI25" s="76"/>
      <c r="AJ25" s="76"/>
      <c r="AK25" s="76"/>
      <c r="AL25" s="76"/>
      <c r="AM25" s="76">
        <v>169951</v>
      </c>
      <c r="AN25" s="76">
        <v>357727.00000000006</v>
      </c>
      <c r="AO25" s="76">
        <v>362958</v>
      </c>
      <c r="AP25" s="77">
        <v>354364.00000000006</v>
      </c>
      <c r="AQ25" s="80">
        <f>SUM(AE25:AP25)</f>
        <v>1245000</v>
      </c>
      <c r="AR25" s="206">
        <v>347703.99999999994</v>
      </c>
      <c r="AS25" s="222">
        <v>315298</v>
      </c>
      <c r="AT25" s="76">
        <v>354342</v>
      </c>
      <c r="AU25" s="76">
        <v>344958</v>
      </c>
      <c r="AV25" s="76">
        <v>350042</v>
      </c>
      <c r="AW25" s="76">
        <v>330864</v>
      </c>
      <c r="AX25" s="76">
        <v>367241.99999999994</v>
      </c>
      <c r="AY25" s="76">
        <v>388545</v>
      </c>
      <c r="AZ25" s="76">
        <v>400068</v>
      </c>
      <c r="BA25" s="76">
        <v>427493</v>
      </c>
      <c r="BB25" s="76">
        <v>427842.99999999994</v>
      </c>
      <c r="BC25" s="77">
        <v>445601</v>
      </c>
      <c r="BD25" s="80">
        <f>SUM(AR25:BC25)</f>
        <v>4500000</v>
      </c>
      <c r="BE25" s="77">
        <v>4500000</v>
      </c>
      <c r="BF25" s="227">
        <v>4500000</v>
      </c>
      <c r="BG25" s="228">
        <v>4500000</v>
      </c>
    </row>
    <row r="26" spans="1:59" s="81" customFormat="1" ht="16.5" customHeight="1" x14ac:dyDescent="0.2">
      <c r="A26" s="45"/>
      <c r="B26" s="30" t="s">
        <v>12</v>
      </c>
      <c r="C26" s="64" t="s">
        <v>8</v>
      </c>
      <c r="D26" s="82">
        <f>ROUND((D23*D25/1000000),3)</f>
        <v>638.90499999999997</v>
      </c>
      <c r="E26" s="83">
        <v>53.212000000000003</v>
      </c>
      <c r="F26" s="84">
        <v>47.066000000000003</v>
      </c>
      <c r="G26" s="84">
        <v>53.164999999999999</v>
      </c>
      <c r="H26" s="84">
        <v>52.545999999999999</v>
      </c>
      <c r="I26" s="84">
        <v>56.046999999999997</v>
      </c>
      <c r="J26" s="84">
        <v>54.238999999999997</v>
      </c>
      <c r="K26" s="84">
        <v>56.046999999999997</v>
      </c>
      <c r="L26" s="84">
        <v>56.046999999999997</v>
      </c>
      <c r="M26" s="84">
        <v>54.238999999999997</v>
      </c>
      <c r="N26" s="84">
        <v>56.046999999999997</v>
      </c>
      <c r="O26" s="84">
        <v>54.238999999999997</v>
      </c>
      <c r="P26" s="85">
        <v>56.046999999999997</v>
      </c>
      <c r="Q26" s="86">
        <f>ROUND((Q23*Q25/1000000),3)</f>
        <v>659.95100000000002</v>
      </c>
      <c r="R26" s="83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5"/>
      <c r="AD26" s="86">
        <f>ROUND((AD23*AD25/1000000),3)</f>
        <v>0</v>
      </c>
      <c r="AE26" s="83">
        <f t="shared" ref="AE26:AP26" si="8">ROUND((AE23*AE25/1000000),3)</f>
        <v>0</v>
      </c>
      <c r="AF26" s="84">
        <f t="shared" si="8"/>
        <v>0</v>
      </c>
      <c r="AG26" s="84">
        <f t="shared" si="8"/>
        <v>0</v>
      </c>
      <c r="AH26" s="84">
        <f t="shared" si="8"/>
        <v>0</v>
      </c>
      <c r="AI26" s="84">
        <f t="shared" si="8"/>
        <v>0</v>
      </c>
      <c r="AJ26" s="84">
        <f t="shared" si="8"/>
        <v>0</v>
      </c>
      <c r="AK26" s="84">
        <f t="shared" si="8"/>
        <v>0</v>
      </c>
      <c r="AL26" s="84">
        <f t="shared" si="8"/>
        <v>0</v>
      </c>
      <c r="AM26" s="84">
        <f t="shared" si="8"/>
        <v>6.798</v>
      </c>
      <c r="AN26" s="84">
        <f t="shared" si="8"/>
        <v>14.308999999999999</v>
      </c>
      <c r="AO26" s="84">
        <f t="shared" si="8"/>
        <v>14.518000000000001</v>
      </c>
      <c r="AP26" s="85">
        <f t="shared" si="8"/>
        <v>14.175000000000001</v>
      </c>
      <c r="AQ26" s="86">
        <f>ROUND((AQ23*AQ25/1000000),3)</f>
        <v>49.8</v>
      </c>
      <c r="AR26" s="214">
        <f t="shared" ref="AR26:BC26" si="9">ROUND((AR23*AR25/1000000),3)</f>
        <v>13.907999999999999</v>
      </c>
      <c r="AS26" s="223">
        <f t="shared" si="9"/>
        <v>12.612</v>
      </c>
      <c r="AT26" s="84">
        <f t="shared" si="9"/>
        <v>14.173999999999999</v>
      </c>
      <c r="AU26" s="84">
        <f t="shared" si="9"/>
        <v>13.798</v>
      </c>
      <c r="AV26" s="84">
        <f t="shared" si="9"/>
        <v>14.002000000000001</v>
      </c>
      <c r="AW26" s="84">
        <f t="shared" si="9"/>
        <v>13.234999999999999</v>
      </c>
      <c r="AX26" s="84">
        <f t="shared" si="9"/>
        <v>14.69</v>
      </c>
      <c r="AY26" s="84">
        <f t="shared" si="9"/>
        <v>15.542</v>
      </c>
      <c r="AZ26" s="84">
        <f t="shared" si="9"/>
        <v>16.003</v>
      </c>
      <c r="BA26" s="84">
        <f t="shared" si="9"/>
        <v>17.100000000000001</v>
      </c>
      <c r="BB26" s="84">
        <f t="shared" si="9"/>
        <v>17.114000000000001</v>
      </c>
      <c r="BC26" s="85">
        <f t="shared" si="9"/>
        <v>17.824000000000002</v>
      </c>
      <c r="BD26" s="229">
        <f>SUM(AR26:BC26)</f>
        <v>180.00200000000001</v>
      </c>
      <c r="BE26" s="86">
        <f>ROUND((BE23*BE25/1000000),3)</f>
        <v>180</v>
      </c>
      <c r="BF26" s="86">
        <f>ROUND((BF23*BF25/1000000),3)</f>
        <v>180</v>
      </c>
      <c r="BG26" s="86">
        <f>ROUND((BG23*BG25/1000000),3)</f>
        <v>180</v>
      </c>
    </row>
    <row r="27" spans="1:59" ht="16.5" customHeight="1" x14ac:dyDescent="0.2">
      <c r="A27" s="45"/>
      <c r="B27" s="46" t="s">
        <v>17</v>
      </c>
      <c r="C27" s="64" t="s">
        <v>9</v>
      </c>
      <c r="D27" s="87">
        <v>81900</v>
      </c>
      <c r="E27" s="88">
        <f>97232/1.18</f>
        <v>82400</v>
      </c>
      <c r="F27" s="69">
        <f>E27</f>
        <v>82400</v>
      </c>
      <c r="G27" s="69">
        <f>F27</f>
        <v>82400</v>
      </c>
      <c r="H27" s="69">
        <f>G27</f>
        <v>82400</v>
      </c>
      <c r="I27" s="69">
        <f t="shared" ref="I27:P27" si="10">H27</f>
        <v>82400</v>
      </c>
      <c r="J27" s="69">
        <f t="shared" si="10"/>
        <v>82400</v>
      </c>
      <c r="K27" s="69">
        <f t="shared" si="10"/>
        <v>82400</v>
      </c>
      <c r="L27" s="69">
        <f t="shared" si="10"/>
        <v>82400</v>
      </c>
      <c r="M27" s="69">
        <f t="shared" si="10"/>
        <v>82400</v>
      </c>
      <c r="N27" s="69">
        <f t="shared" si="10"/>
        <v>82400</v>
      </c>
      <c r="O27" s="69">
        <f t="shared" si="10"/>
        <v>82400</v>
      </c>
      <c r="P27" s="68">
        <f t="shared" si="10"/>
        <v>82400</v>
      </c>
      <c r="Q27" s="65">
        <f>AVERAGE(E27:P27)</f>
        <v>82400</v>
      </c>
      <c r="R27" s="88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8"/>
      <c r="AD27" s="89"/>
      <c r="AE27" s="88">
        <v>82400</v>
      </c>
      <c r="AF27" s="69">
        <v>82400</v>
      </c>
      <c r="AG27" s="69">
        <v>82400</v>
      </c>
      <c r="AH27" s="69">
        <v>82400</v>
      </c>
      <c r="AI27" s="69">
        <v>82400</v>
      </c>
      <c r="AJ27" s="69">
        <v>82400</v>
      </c>
      <c r="AK27" s="69">
        <v>82400</v>
      </c>
      <c r="AL27" s="69">
        <v>82400</v>
      </c>
      <c r="AM27" s="69">
        <v>82400</v>
      </c>
      <c r="AN27" s="69">
        <v>82400</v>
      </c>
      <c r="AO27" s="69">
        <v>82400</v>
      </c>
      <c r="AP27" s="68">
        <v>82400</v>
      </c>
      <c r="AQ27" s="65">
        <v>82400</v>
      </c>
      <c r="AR27" s="215">
        <v>82400</v>
      </c>
      <c r="AS27" s="221">
        <v>82400</v>
      </c>
      <c r="AT27" s="69">
        <v>82400</v>
      </c>
      <c r="AU27" s="69">
        <v>82400</v>
      </c>
      <c r="AV27" s="69">
        <v>82400</v>
      </c>
      <c r="AW27" s="69">
        <v>82400</v>
      </c>
      <c r="AX27" s="69">
        <v>82400</v>
      </c>
      <c r="AY27" s="69">
        <v>82400</v>
      </c>
      <c r="AZ27" s="69">
        <v>82400</v>
      </c>
      <c r="BA27" s="69">
        <v>82400</v>
      </c>
      <c r="BB27" s="69">
        <v>82400</v>
      </c>
      <c r="BC27" s="68">
        <v>82400</v>
      </c>
      <c r="BD27" s="65">
        <v>82400</v>
      </c>
      <c r="BE27" s="65">
        <v>82400</v>
      </c>
      <c r="BF27" s="65">
        <v>82400</v>
      </c>
      <c r="BG27" s="65">
        <v>82400</v>
      </c>
    </row>
    <row r="28" spans="1:59" s="81" customFormat="1" ht="16.5" customHeight="1" thickBot="1" x14ac:dyDescent="0.25">
      <c r="A28" s="90"/>
      <c r="B28" s="91" t="s">
        <v>58</v>
      </c>
      <c r="C28" s="92" t="s">
        <v>10</v>
      </c>
      <c r="D28" s="93">
        <v>52901.167999999998</v>
      </c>
      <c r="E28" s="94">
        <f>ROUND((E27*E26/1000),3)</f>
        <v>4384.6689999999999</v>
      </c>
      <c r="F28" s="95">
        <f>ROUND((F27*F26/1000),3)</f>
        <v>3878.2379999999998</v>
      </c>
      <c r="G28" s="95">
        <f t="shared" ref="G28:P28" si="11">ROUND((G27*G26/1000),3)</f>
        <v>4380.7960000000003</v>
      </c>
      <c r="H28" s="95">
        <f t="shared" si="11"/>
        <v>4329.79</v>
      </c>
      <c r="I28" s="95">
        <f t="shared" si="11"/>
        <v>4618.2730000000001</v>
      </c>
      <c r="J28" s="95">
        <f t="shared" si="11"/>
        <v>4469.2939999999999</v>
      </c>
      <c r="K28" s="95">
        <f t="shared" si="11"/>
        <v>4618.2730000000001</v>
      </c>
      <c r="L28" s="95">
        <f t="shared" si="11"/>
        <v>4618.2730000000001</v>
      </c>
      <c r="M28" s="95">
        <f t="shared" si="11"/>
        <v>4469.2939999999999</v>
      </c>
      <c r="N28" s="95">
        <f t="shared" si="11"/>
        <v>4618.2730000000001</v>
      </c>
      <c r="O28" s="95">
        <f t="shared" si="11"/>
        <v>4469.2939999999999</v>
      </c>
      <c r="P28" s="95">
        <f t="shared" si="11"/>
        <v>4618.2730000000001</v>
      </c>
      <c r="Q28" s="93">
        <f>SUM(E28:P28)</f>
        <v>53472.740000000005</v>
      </c>
      <c r="R28" s="94">
        <f>ROUND((R27*R26/1000*1.41),3)</f>
        <v>0</v>
      </c>
      <c r="S28" s="95">
        <f t="shared" ref="S28:AC28" si="12">ROUND((S27*S26/1000*1.41),3)</f>
        <v>0</v>
      </c>
      <c r="T28" s="95">
        <f t="shared" si="12"/>
        <v>0</v>
      </c>
      <c r="U28" s="95">
        <f t="shared" si="12"/>
        <v>0</v>
      </c>
      <c r="V28" s="95">
        <f t="shared" si="12"/>
        <v>0</v>
      </c>
      <c r="W28" s="95">
        <f t="shared" si="12"/>
        <v>0</v>
      </c>
      <c r="X28" s="95">
        <f t="shared" si="12"/>
        <v>0</v>
      </c>
      <c r="Y28" s="95">
        <f t="shared" si="12"/>
        <v>0</v>
      </c>
      <c r="Z28" s="95">
        <f t="shared" si="12"/>
        <v>0</v>
      </c>
      <c r="AA28" s="95">
        <f t="shared" si="12"/>
        <v>0</v>
      </c>
      <c r="AB28" s="95">
        <f t="shared" si="12"/>
        <v>0</v>
      </c>
      <c r="AC28" s="95">
        <f t="shared" si="12"/>
        <v>0</v>
      </c>
      <c r="AD28" s="93">
        <f>SUM(R28:AC28)</f>
        <v>0</v>
      </c>
      <c r="AE28" s="94">
        <f t="shared" ref="AE28:AL28" si="13">ROUND((AE27*AE26/1000*1.41),3)</f>
        <v>0</v>
      </c>
      <c r="AF28" s="95">
        <f t="shared" si="13"/>
        <v>0</v>
      </c>
      <c r="AG28" s="95">
        <f t="shared" si="13"/>
        <v>0</v>
      </c>
      <c r="AH28" s="95">
        <f t="shared" si="13"/>
        <v>0</v>
      </c>
      <c r="AI28" s="95">
        <f t="shared" si="13"/>
        <v>0</v>
      </c>
      <c r="AJ28" s="95">
        <f t="shared" si="13"/>
        <v>0</v>
      </c>
      <c r="AK28" s="95">
        <f t="shared" si="13"/>
        <v>0</v>
      </c>
      <c r="AL28" s="95">
        <f t="shared" si="13"/>
        <v>0</v>
      </c>
      <c r="AM28" s="95">
        <f>ROUND((AM27*AM26/1000*1.27),3)</f>
        <v>711.39700000000005</v>
      </c>
      <c r="AN28" s="95">
        <f>ROUND((AN27*AN26/1000*1.27),3)</f>
        <v>1497.4079999999999</v>
      </c>
      <c r="AO28" s="95">
        <f>ROUND((AO27*AO26/1000*1.27),3)</f>
        <v>1519.28</v>
      </c>
      <c r="AP28" s="95">
        <f>ROUND((AP27*AP26/1000*1.27),3)</f>
        <v>1483.385</v>
      </c>
      <c r="AQ28" s="96">
        <f>ROUND((AQ27*AQ26/1000*1.27),3)</f>
        <v>5211.47</v>
      </c>
      <c r="AR28" s="207">
        <f t="shared" ref="AR28:BG28" si="14">ROUND((AR27*AR26/1000*1.27),3)</f>
        <v>1455.444</v>
      </c>
      <c r="AS28" s="224">
        <f t="shared" si="14"/>
        <v>1319.8209999999999</v>
      </c>
      <c r="AT28" s="95">
        <f t="shared" si="14"/>
        <v>1483.2809999999999</v>
      </c>
      <c r="AU28" s="95">
        <f t="shared" si="14"/>
        <v>1443.933</v>
      </c>
      <c r="AV28" s="95">
        <f t="shared" si="14"/>
        <v>1465.2809999999999</v>
      </c>
      <c r="AW28" s="95">
        <f t="shared" si="14"/>
        <v>1385.0160000000001</v>
      </c>
      <c r="AX28" s="95">
        <f t="shared" si="14"/>
        <v>1537.279</v>
      </c>
      <c r="AY28" s="95">
        <f t="shared" si="14"/>
        <v>1626.4390000000001</v>
      </c>
      <c r="AZ28" s="95">
        <f t="shared" si="14"/>
        <v>1674.682</v>
      </c>
      <c r="BA28" s="95">
        <f t="shared" si="14"/>
        <v>1789.481</v>
      </c>
      <c r="BB28" s="95">
        <f t="shared" si="14"/>
        <v>1790.9459999999999</v>
      </c>
      <c r="BC28" s="95">
        <f t="shared" si="14"/>
        <v>1865.2460000000001</v>
      </c>
      <c r="BD28" s="96">
        <f t="shared" si="14"/>
        <v>18836.848999999998</v>
      </c>
      <c r="BE28" s="95">
        <f t="shared" si="14"/>
        <v>18836.64</v>
      </c>
      <c r="BF28" s="95">
        <f t="shared" si="14"/>
        <v>18836.64</v>
      </c>
      <c r="BG28" s="95">
        <f t="shared" si="14"/>
        <v>18836.64</v>
      </c>
    </row>
    <row r="29" spans="1:59" s="105" customFormat="1" ht="16.5" hidden="1" customHeight="1" x14ac:dyDescent="0.2">
      <c r="A29" s="97"/>
      <c r="B29" s="98" t="s">
        <v>13</v>
      </c>
      <c r="C29" s="99" t="s">
        <v>10</v>
      </c>
      <c r="D29" s="100">
        <v>9522.2090000000098</v>
      </c>
      <c r="E29" s="101">
        <f t="shared" ref="E29:BE29" si="15">E30-E28</f>
        <v>789.23999999999978</v>
      </c>
      <c r="F29" s="102">
        <f t="shared" si="15"/>
        <v>698.08300000000008</v>
      </c>
      <c r="G29" s="102">
        <f t="shared" si="15"/>
        <v>788.54299999999967</v>
      </c>
      <c r="H29" s="102">
        <f t="shared" si="15"/>
        <v>779.36200000000008</v>
      </c>
      <c r="I29" s="102">
        <f t="shared" si="15"/>
        <v>831.28899999999976</v>
      </c>
      <c r="J29" s="102">
        <f t="shared" si="15"/>
        <v>804.47299999999996</v>
      </c>
      <c r="K29" s="102">
        <f t="shared" si="15"/>
        <v>831.28899999999976</v>
      </c>
      <c r="L29" s="102">
        <f t="shared" si="15"/>
        <v>831.28899999999976</v>
      </c>
      <c r="M29" s="102">
        <f t="shared" si="15"/>
        <v>804.47299999999996</v>
      </c>
      <c r="N29" s="102">
        <f t="shared" si="15"/>
        <v>831.28899999999976</v>
      </c>
      <c r="O29" s="102">
        <f t="shared" si="15"/>
        <v>804.47299999999996</v>
      </c>
      <c r="P29" s="103">
        <f t="shared" si="15"/>
        <v>831.28899999999976</v>
      </c>
      <c r="Q29" s="100">
        <f t="shared" si="15"/>
        <v>9625.0919999999824</v>
      </c>
      <c r="R29" s="101">
        <f t="shared" si="15"/>
        <v>0</v>
      </c>
      <c r="S29" s="102">
        <f t="shared" si="15"/>
        <v>0</v>
      </c>
      <c r="T29" s="102">
        <f t="shared" si="15"/>
        <v>0</v>
      </c>
      <c r="U29" s="102">
        <f t="shared" si="15"/>
        <v>0</v>
      </c>
      <c r="V29" s="102">
        <f t="shared" si="15"/>
        <v>0</v>
      </c>
      <c r="W29" s="102">
        <f t="shared" si="15"/>
        <v>0</v>
      </c>
      <c r="X29" s="102">
        <f t="shared" si="15"/>
        <v>0</v>
      </c>
      <c r="Y29" s="102">
        <f t="shared" si="15"/>
        <v>0</v>
      </c>
      <c r="Z29" s="102">
        <f t="shared" si="15"/>
        <v>0</v>
      </c>
      <c r="AA29" s="102">
        <f t="shared" si="15"/>
        <v>0</v>
      </c>
      <c r="AB29" s="102">
        <f t="shared" si="15"/>
        <v>0</v>
      </c>
      <c r="AC29" s="103">
        <f t="shared" si="15"/>
        <v>0</v>
      </c>
      <c r="AD29" s="100">
        <f t="shared" si="15"/>
        <v>0</v>
      </c>
      <c r="AE29" s="101">
        <f t="shared" si="15"/>
        <v>0</v>
      </c>
      <c r="AF29" s="102">
        <f t="shared" si="15"/>
        <v>0</v>
      </c>
      <c r="AG29" s="102">
        <f t="shared" si="15"/>
        <v>0</v>
      </c>
      <c r="AH29" s="102">
        <f t="shared" si="15"/>
        <v>0</v>
      </c>
      <c r="AI29" s="102">
        <f t="shared" si="15"/>
        <v>0</v>
      </c>
      <c r="AJ29" s="102">
        <f t="shared" si="15"/>
        <v>0</v>
      </c>
      <c r="AK29" s="102">
        <f t="shared" si="15"/>
        <v>0</v>
      </c>
      <c r="AL29" s="102">
        <f t="shared" si="15"/>
        <v>0</v>
      </c>
      <c r="AM29" s="102">
        <f t="shared" si="15"/>
        <v>128.05099999999993</v>
      </c>
      <c r="AN29" s="102">
        <f t="shared" si="15"/>
        <v>269.53300000000013</v>
      </c>
      <c r="AO29" s="102">
        <f t="shared" si="15"/>
        <v>273.47000000000003</v>
      </c>
      <c r="AP29" s="103">
        <f t="shared" si="15"/>
        <v>267.00900000000001</v>
      </c>
      <c r="AQ29" s="104">
        <f t="shared" si="15"/>
        <v>938.0649999999996</v>
      </c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>
        <f t="shared" si="15"/>
        <v>3390.6330000000016</v>
      </c>
      <c r="BE29" s="104">
        <f t="shared" si="15"/>
        <v>3390.5950000000012</v>
      </c>
      <c r="BF29" s="104">
        <f>BF30-BF28</f>
        <v>3390.5950000000012</v>
      </c>
      <c r="BG29" s="104">
        <f>BG30-BG28</f>
        <v>3390.5950000000012</v>
      </c>
    </row>
    <row r="30" spans="1:59" ht="16.5" hidden="1" customHeight="1" x14ac:dyDescent="0.2">
      <c r="A30" s="106"/>
      <c r="B30" s="107" t="s">
        <v>39</v>
      </c>
      <c r="C30" s="31" t="s">
        <v>10</v>
      </c>
      <c r="D30" s="108">
        <v>62423.377000000008</v>
      </c>
      <c r="E30" s="109">
        <f t="shared" ref="E30:P30" si="16">ROUND((E28*1.18),3)</f>
        <v>5173.9089999999997</v>
      </c>
      <c r="F30" s="110">
        <f t="shared" si="16"/>
        <v>4576.3209999999999</v>
      </c>
      <c r="G30" s="110">
        <f t="shared" si="16"/>
        <v>5169.3389999999999</v>
      </c>
      <c r="H30" s="110">
        <f t="shared" si="16"/>
        <v>5109.152</v>
      </c>
      <c r="I30" s="110">
        <f t="shared" si="16"/>
        <v>5449.5619999999999</v>
      </c>
      <c r="J30" s="110">
        <f t="shared" si="16"/>
        <v>5273.7669999999998</v>
      </c>
      <c r="K30" s="110">
        <f t="shared" si="16"/>
        <v>5449.5619999999999</v>
      </c>
      <c r="L30" s="110">
        <f t="shared" si="16"/>
        <v>5449.5619999999999</v>
      </c>
      <c r="M30" s="110">
        <f t="shared" si="16"/>
        <v>5273.7669999999998</v>
      </c>
      <c r="N30" s="110">
        <f t="shared" si="16"/>
        <v>5449.5619999999999</v>
      </c>
      <c r="O30" s="110">
        <f t="shared" si="16"/>
        <v>5273.7669999999998</v>
      </c>
      <c r="P30" s="111">
        <f t="shared" si="16"/>
        <v>5449.5619999999999</v>
      </c>
      <c r="Q30" s="108">
        <f>SUM(E30:P30)</f>
        <v>63097.831999999988</v>
      </c>
      <c r="R30" s="109">
        <f t="shared" ref="R30:BD30" si="17">ROUND((R28*1.18),3)</f>
        <v>0</v>
      </c>
      <c r="S30" s="110">
        <f t="shared" si="17"/>
        <v>0</v>
      </c>
      <c r="T30" s="110">
        <f t="shared" si="17"/>
        <v>0</v>
      </c>
      <c r="U30" s="110">
        <f t="shared" si="17"/>
        <v>0</v>
      </c>
      <c r="V30" s="110">
        <f t="shared" si="17"/>
        <v>0</v>
      </c>
      <c r="W30" s="110">
        <f t="shared" si="17"/>
        <v>0</v>
      </c>
      <c r="X30" s="110">
        <f t="shared" si="17"/>
        <v>0</v>
      </c>
      <c r="Y30" s="110">
        <f t="shared" si="17"/>
        <v>0</v>
      </c>
      <c r="Z30" s="110">
        <f t="shared" si="17"/>
        <v>0</v>
      </c>
      <c r="AA30" s="110">
        <f t="shared" si="17"/>
        <v>0</v>
      </c>
      <c r="AB30" s="110">
        <f t="shared" si="17"/>
        <v>0</v>
      </c>
      <c r="AC30" s="111">
        <f t="shared" si="17"/>
        <v>0</v>
      </c>
      <c r="AD30" s="108">
        <f t="shared" si="17"/>
        <v>0</v>
      </c>
      <c r="AE30" s="109">
        <f t="shared" si="17"/>
        <v>0</v>
      </c>
      <c r="AF30" s="110">
        <f t="shared" si="17"/>
        <v>0</v>
      </c>
      <c r="AG30" s="110">
        <f t="shared" si="17"/>
        <v>0</v>
      </c>
      <c r="AH30" s="110">
        <f t="shared" si="17"/>
        <v>0</v>
      </c>
      <c r="AI30" s="110">
        <f t="shared" si="17"/>
        <v>0</v>
      </c>
      <c r="AJ30" s="110">
        <f t="shared" si="17"/>
        <v>0</v>
      </c>
      <c r="AK30" s="110">
        <f t="shared" si="17"/>
        <v>0</v>
      </c>
      <c r="AL30" s="110">
        <f t="shared" si="17"/>
        <v>0</v>
      </c>
      <c r="AM30" s="110">
        <f t="shared" si="17"/>
        <v>839.44799999999998</v>
      </c>
      <c r="AN30" s="110">
        <f t="shared" si="17"/>
        <v>1766.941</v>
      </c>
      <c r="AO30" s="110">
        <f t="shared" si="17"/>
        <v>1792.75</v>
      </c>
      <c r="AP30" s="111">
        <f t="shared" si="17"/>
        <v>1750.394</v>
      </c>
      <c r="AQ30" s="108">
        <f t="shared" si="17"/>
        <v>6149.5349999999999</v>
      </c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>
        <f t="shared" si="17"/>
        <v>22227.482</v>
      </c>
      <c r="BE30" s="108">
        <f>ROUND((BE28*1.18),3)</f>
        <v>22227.235000000001</v>
      </c>
      <c r="BF30" s="108">
        <f>ROUND((BF28*1.18),3)</f>
        <v>22227.235000000001</v>
      </c>
      <c r="BG30" s="108">
        <f>ROUND((BG28*1.18),3)</f>
        <v>22227.235000000001</v>
      </c>
    </row>
    <row r="31" spans="1:59" ht="16.5" hidden="1" customHeight="1" x14ac:dyDescent="0.2">
      <c r="A31" s="112"/>
      <c r="B31" s="113" t="s">
        <v>3</v>
      </c>
      <c r="C31" s="114" t="s">
        <v>10</v>
      </c>
      <c r="D31" s="115">
        <v>62423.377000000008</v>
      </c>
      <c r="E31" s="116">
        <f t="shared" ref="E31:BE31" si="18">E30</f>
        <v>5173.9089999999997</v>
      </c>
      <c r="F31" s="117">
        <f t="shared" si="18"/>
        <v>4576.3209999999999</v>
      </c>
      <c r="G31" s="117">
        <f t="shared" si="18"/>
        <v>5169.3389999999999</v>
      </c>
      <c r="H31" s="117">
        <f t="shared" si="18"/>
        <v>5109.152</v>
      </c>
      <c r="I31" s="117">
        <f t="shared" si="18"/>
        <v>5449.5619999999999</v>
      </c>
      <c r="J31" s="117">
        <f t="shared" si="18"/>
        <v>5273.7669999999998</v>
      </c>
      <c r="K31" s="117">
        <f t="shared" si="18"/>
        <v>5449.5619999999999</v>
      </c>
      <c r="L31" s="117">
        <f t="shared" si="18"/>
        <v>5449.5619999999999</v>
      </c>
      <c r="M31" s="117">
        <f t="shared" si="18"/>
        <v>5273.7669999999998</v>
      </c>
      <c r="N31" s="117">
        <f t="shared" si="18"/>
        <v>5449.5619999999999</v>
      </c>
      <c r="O31" s="117">
        <f t="shared" si="18"/>
        <v>5273.7669999999998</v>
      </c>
      <c r="P31" s="118">
        <f t="shared" si="18"/>
        <v>5449.5619999999999</v>
      </c>
      <c r="Q31" s="115">
        <f t="shared" si="18"/>
        <v>63097.831999999988</v>
      </c>
      <c r="R31" s="116">
        <f t="shared" si="18"/>
        <v>0</v>
      </c>
      <c r="S31" s="117">
        <f t="shared" si="18"/>
        <v>0</v>
      </c>
      <c r="T31" s="117">
        <f t="shared" si="18"/>
        <v>0</v>
      </c>
      <c r="U31" s="117">
        <f t="shared" si="18"/>
        <v>0</v>
      </c>
      <c r="V31" s="117">
        <f t="shared" si="18"/>
        <v>0</v>
      </c>
      <c r="W31" s="117">
        <f t="shared" si="18"/>
        <v>0</v>
      </c>
      <c r="X31" s="117">
        <f t="shared" si="18"/>
        <v>0</v>
      </c>
      <c r="Y31" s="117">
        <f t="shared" si="18"/>
        <v>0</v>
      </c>
      <c r="Z31" s="117">
        <f t="shared" si="18"/>
        <v>0</v>
      </c>
      <c r="AA31" s="117">
        <f t="shared" si="18"/>
        <v>0</v>
      </c>
      <c r="AB31" s="117">
        <f t="shared" si="18"/>
        <v>0</v>
      </c>
      <c r="AC31" s="118">
        <f t="shared" si="18"/>
        <v>0</v>
      </c>
      <c r="AD31" s="115">
        <f t="shared" si="18"/>
        <v>0</v>
      </c>
      <c r="AE31" s="116">
        <f t="shared" si="18"/>
        <v>0</v>
      </c>
      <c r="AF31" s="117">
        <f t="shared" si="18"/>
        <v>0</v>
      </c>
      <c r="AG31" s="117">
        <f t="shared" si="18"/>
        <v>0</v>
      </c>
      <c r="AH31" s="117">
        <f t="shared" si="18"/>
        <v>0</v>
      </c>
      <c r="AI31" s="117">
        <f t="shared" si="18"/>
        <v>0</v>
      </c>
      <c r="AJ31" s="117">
        <f t="shared" si="18"/>
        <v>0</v>
      </c>
      <c r="AK31" s="117">
        <f t="shared" si="18"/>
        <v>0</v>
      </c>
      <c r="AL31" s="117">
        <f t="shared" si="18"/>
        <v>0</v>
      </c>
      <c r="AM31" s="117">
        <f t="shared" si="18"/>
        <v>839.44799999999998</v>
      </c>
      <c r="AN31" s="117">
        <f t="shared" si="18"/>
        <v>1766.941</v>
      </c>
      <c r="AO31" s="117">
        <f t="shared" si="18"/>
        <v>1792.75</v>
      </c>
      <c r="AP31" s="118">
        <f t="shared" si="18"/>
        <v>1750.394</v>
      </c>
      <c r="AQ31" s="115">
        <f t="shared" si="18"/>
        <v>6149.5349999999999</v>
      </c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>
        <f t="shared" si="18"/>
        <v>22227.482</v>
      </c>
      <c r="BE31" s="115">
        <f t="shared" si="18"/>
        <v>22227.235000000001</v>
      </c>
      <c r="BF31" s="115">
        <f>BF30</f>
        <v>22227.235000000001</v>
      </c>
      <c r="BG31" s="115">
        <f>BG30</f>
        <v>22227.235000000001</v>
      </c>
    </row>
    <row r="32" spans="1:59" ht="26.25" customHeight="1" x14ac:dyDescent="0.2">
      <c r="A32" s="13">
        <v>2</v>
      </c>
      <c r="B32" s="119" t="s">
        <v>4</v>
      </c>
      <c r="C32" s="120"/>
      <c r="D32" s="121">
        <v>2013</v>
      </c>
      <c r="E32" s="122" t="s">
        <v>20</v>
      </c>
      <c r="F32" s="123" t="s">
        <v>19</v>
      </c>
      <c r="G32" s="123" t="s">
        <v>21</v>
      </c>
      <c r="H32" s="123" t="s">
        <v>22</v>
      </c>
      <c r="I32" s="123" t="s">
        <v>2</v>
      </c>
      <c r="J32" s="123" t="s">
        <v>23</v>
      </c>
      <c r="K32" s="123" t="s">
        <v>24</v>
      </c>
      <c r="L32" s="123" t="s">
        <v>25</v>
      </c>
      <c r="M32" s="123" t="s">
        <v>26</v>
      </c>
      <c r="N32" s="123" t="s">
        <v>27</v>
      </c>
      <c r="O32" s="123" t="s">
        <v>28</v>
      </c>
      <c r="P32" s="124" t="s">
        <v>29</v>
      </c>
      <c r="Q32" s="121">
        <v>2014</v>
      </c>
      <c r="R32" s="122" t="s">
        <v>20</v>
      </c>
      <c r="S32" s="123" t="s">
        <v>19</v>
      </c>
      <c r="T32" s="123" t="s">
        <v>21</v>
      </c>
      <c r="U32" s="123" t="s">
        <v>22</v>
      </c>
      <c r="V32" s="123" t="s">
        <v>2</v>
      </c>
      <c r="W32" s="123" t="s">
        <v>23</v>
      </c>
      <c r="X32" s="123" t="s">
        <v>24</v>
      </c>
      <c r="Y32" s="123" t="s">
        <v>25</v>
      </c>
      <c r="Z32" s="123" t="s">
        <v>26</v>
      </c>
      <c r="AA32" s="123" t="s">
        <v>27</v>
      </c>
      <c r="AB32" s="123" t="s">
        <v>28</v>
      </c>
      <c r="AC32" s="124" t="s">
        <v>29</v>
      </c>
      <c r="AD32" s="121">
        <v>2015</v>
      </c>
      <c r="AE32" s="122" t="s">
        <v>20</v>
      </c>
      <c r="AF32" s="123" t="s">
        <v>19</v>
      </c>
      <c r="AG32" s="123" t="s">
        <v>21</v>
      </c>
      <c r="AH32" s="123" t="s">
        <v>22</v>
      </c>
      <c r="AI32" s="123" t="s">
        <v>2</v>
      </c>
      <c r="AJ32" s="123" t="s">
        <v>23</v>
      </c>
      <c r="AK32" s="123" t="s">
        <v>24</v>
      </c>
      <c r="AL32" s="123" t="s">
        <v>25</v>
      </c>
      <c r="AM32" s="123" t="s">
        <v>26</v>
      </c>
      <c r="AN32" s="123" t="s">
        <v>27</v>
      </c>
      <c r="AO32" s="123" t="s">
        <v>28</v>
      </c>
      <c r="AP32" s="124" t="s">
        <v>29</v>
      </c>
      <c r="AQ32" s="121">
        <v>2016</v>
      </c>
      <c r="AR32" s="242" t="s">
        <v>63</v>
      </c>
      <c r="AS32" s="243" t="s">
        <v>64</v>
      </c>
      <c r="AT32" s="243" t="s">
        <v>65</v>
      </c>
      <c r="AU32" s="243" t="s">
        <v>66</v>
      </c>
      <c r="AV32" s="243" t="s">
        <v>2</v>
      </c>
      <c r="AW32" s="243" t="s">
        <v>23</v>
      </c>
      <c r="AX32" s="243" t="s">
        <v>24</v>
      </c>
      <c r="AY32" s="243" t="s">
        <v>25</v>
      </c>
      <c r="AZ32" s="243" t="s">
        <v>26</v>
      </c>
      <c r="BA32" s="243" t="s">
        <v>27</v>
      </c>
      <c r="BB32" s="243" t="s">
        <v>28</v>
      </c>
      <c r="BC32" s="244" t="s">
        <v>29</v>
      </c>
      <c r="BD32" s="121">
        <v>2017</v>
      </c>
      <c r="BE32" s="121">
        <v>2018</v>
      </c>
      <c r="BF32" s="121">
        <v>2019</v>
      </c>
      <c r="BG32" s="121">
        <v>2019</v>
      </c>
    </row>
    <row r="33" spans="1:59" ht="16.5" customHeight="1" x14ac:dyDescent="0.2">
      <c r="A33" s="125"/>
      <c r="B33" s="126" t="s">
        <v>59</v>
      </c>
      <c r="C33" s="127"/>
      <c r="D33" s="128"/>
      <c r="E33" s="129" t="str">
        <f>IF(E36&gt;=E39+F39," ","надо закупить!")</f>
        <v xml:space="preserve"> </v>
      </c>
      <c r="F33" s="130" t="str">
        <f t="shared" ref="F33:O33" si="19">IF(F36&gt;=F39+G39," ","надо закупить!")</f>
        <v xml:space="preserve"> </v>
      </c>
      <c r="G33" s="130" t="str">
        <f t="shared" si="19"/>
        <v xml:space="preserve"> </v>
      </c>
      <c r="H33" s="130" t="str">
        <f t="shared" si="19"/>
        <v xml:space="preserve"> </v>
      </c>
      <c r="I33" s="130"/>
      <c r="J33" s="130"/>
      <c r="K33" s="130" t="str">
        <f t="shared" si="19"/>
        <v xml:space="preserve"> </v>
      </c>
      <c r="L33" s="130" t="str">
        <f t="shared" si="19"/>
        <v xml:space="preserve"> </v>
      </c>
      <c r="M33" s="130" t="str">
        <f t="shared" si="19"/>
        <v xml:space="preserve"> </v>
      </c>
      <c r="N33" s="130" t="str">
        <f t="shared" si="19"/>
        <v xml:space="preserve"> </v>
      </c>
      <c r="O33" s="130" t="str">
        <f t="shared" si="19"/>
        <v xml:space="preserve"> </v>
      </c>
      <c r="P33" s="131"/>
      <c r="Q33" s="128">
        <v>1</v>
      </c>
      <c r="R33" s="129"/>
      <c r="S33" s="130" t="str">
        <f t="shared" ref="S33:AB33" si="20">IF(S36&gt;=S39+T39," ","надо закупить!")</f>
        <v xml:space="preserve"> </v>
      </c>
      <c r="T33" s="130"/>
      <c r="U33" s="130"/>
      <c r="V33" s="130"/>
      <c r="W33" s="130" t="str">
        <f t="shared" si="20"/>
        <v xml:space="preserve"> </v>
      </c>
      <c r="X33" s="130" t="str">
        <f t="shared" si="20"/>
        <v xml:space="preserve"> </v>
      </c>
      <c r="Y33" s="130" t="str">
        <f t="shared" si="20"/>
        <v xml:space="preserve"> </v>
      </c>
      <c r="Z33" s="130" t="str">
        <f t="shared" si="20"/>
        <v xml:space="preserve"> </v>
      </c>
      <c r="AA33" s="130" t="str">
        <f t="shared" si="20"/>
        <v xml:space="preserve"> </v>
      </c>
      <c r="AB33" s="130" t="str">
        <f t="shared" si="20"/>
        <v xml:space="preserve"> </v>
      </c>
      <c r="AC33" s="131"/>
      <c r="AD33" s="128">
        <v>1</v>
      </c>
      <c r="AE33" s="129"/>
      <c r="AF33" s="130" t="str">
        <f>IF(AF36&gt;=AF39+AG39," ","надо закупить!")</f>
        <v xml:space="preserve"> </v>
      </c>
      <c r="AG33" s="130"/>
      <c r="AH33" s="130"/>
      <c r="AI33" s="130"/>
      <c r="AJ33" s="130" t="str">
        <f t="shared" ref="AJ33:AO33" si="21">IF(AJ36&gt;=AJ39+AK39," ","надо закупить!")</f>
        <v xml:space="preserve"> </v>
      </c>
      <c r="AK33" s="130" t="str">
        <f t="shared" si="21"/>
        <v xml:space="preserve"> </v>
      </c>
      <c r="AL33" s="130" t="str">
        <f t="shared" si="21"/>
        <v xml:space="preserve"> </v>
      </c>
      <c r="AM33" s="130" t="str">
        <f t="shared" si="21"/>
        <v xml:space="preserve"> </v>
      </c>
      <c r="AN33" s="130" t="str">
        <f t="shared" si="21"/>
        <v xml:space="preserve"> </v>
      </c>
      <c r="AO33" s="130" t="str">
        <f t="shared" si="21"/>
        <v xml:space="preserve"> </v>
      </c>
      <c r="AP33" s="131"/>
      <c r="AQ33" s="128">
        <v>1</v>
      </c>
      <c r="AR33" s="245"/>
      <c r="AS33" s="246"/>
      <c r="AT33" s="246"/>
      <c r="AU33" s="246"/>
      <c r="AV33" s="246"/>
      <c r="AW33" s="246"/>
      <c r="AX33" s="246"/>
      <c r="AY33" s="246"/>
      <c r="AZ33" s="246"/>
      <c r="BA33" s="246"/>
      <c r="BB33" s="246"/>
      <c r="BC33" s="247"/>
      <c r="BD33" s="128">
        <v>1</v>
      </c>
      <c r="BE33" s="128">
        <v>1</v>
      </c>
      <c r="BF33" s="128">
        <v>1</v>
      </c>
      <c r="BG33" s="128">
        <v>1</v>
      </c>
    </row>
    <row r="34" spans="1:59" s="5" customFormat="1" ht="16.5" customHeight="1" x14ac:dyDescent="0.2">
      <c r="A34" s="29"/>
      <c r="B34" s="30" t="s">
        <v>14</v>
      </c>
      <c r="C34" s="31" t="s">
        <v>8</v>
      </c>
      <c r="D34" s="38">
        <v>300</v>
      </c>
      <c r="E34" s="33"/>
      <c r="F34" s="34"/>
      <c r="G34" s="34"/>
      <c r="H34" s="34"/>
      <c r="I34" s="34"/>
      <c r="J34" s="36">
        <v>300</v>
      </c>
      <c r="K34" s="34"/>
      <c r="L34" s="34"/>
      <c r="M34" s="34"/>
      <c r="N34" s="34"/>
      <c r="O34" s="34"/>
      <c r="P34" s="37"/>
      <c r="Q34" s="38">
        <f>SUM(E34:P34)</f>
        <v>300</v>
      </c>
      <c r="R34" s="132"/>
      <c r="S34" s="34"/>
      <c r="T34" s="34"/>
      <c r="U34" s="34"/>
      <c r="V34" s="35"/>
      <c r="W34" s="34"/>
      <c r="X34" s="34"/>
      <c r="Y34" s="34"/>
      <c r="Z34" s="34"/>
      <c r="AA34" s="34"/>
      <c r="AB34" s="34"/>
      <c r="AC34" s="37"/>
      <c r="AD34" s="38">
        <f>ROUND((AD39*AD33),3)</f>
        <v>0</v>
      </c>
      <c r="AE34" s="133"/>
      <c r="AF34" s="34"/>
      <c r="AG34" s="34"/>
      <c r="AH34" s="34"/>
      <c r="AI34" s="39">
        <v>50</v>
      </c>
      <c r="AJ34" s="34"/>
      <c r="AK34" s="34"/>
      <c r="AL34" s="34"/>
      <c r="AM34" s="34"/>
      <c r="AN34" s="34"/>
      <c r="AO34" s="34"/>
      <c r="AP34" s="37"/>
      <c r="AQ34" s="38">
        <f>SUM(AI34:AP34)</f>
        <v>50</v>
      </c>
      <c r="AR34" s="233">
        <v>31</v>
      </c>
      <c r="AS34" s="234"/>
      <c r="AT34" s="234"/>
      <c r="AU34" s="234"/>
      <c r="AV34" s="234"/>
      <c r="AW34" s="234"/>
      <c r="AX34" s="234"/>
      <c r="AY34" s="234"/>
      <c r="AZ34" s="234"/>
      <c r="BA34" s="234"/>
      <c r="BB34" s="234"/>
      <c r="BC34" s="235"/>
      <c r="BD34" s="38">
        <f>SUM(AR34:BC34)</f>
        <v>31</v>
      </c>
      <c r="BE34" s="38">
        <f>ROUND((BE39*BE33),3)</f>
        <v>43.238999999999997</v>
      </c>
      <c r="BF34" s="38">
        <f>ROUND((BF39*BF33),3)</f>
        <v>65.119</v>
      </c>
      <c r="BG34" s="38">
        <f>ROUND((BG39*BG33),3)</f>
        <v>101.057</v>
      </c>
    </row>
    <row r="35" spans="1:59" s="5" customFormat="1" ht="16.5" customHeight="1" x14ac:dyDescent="0.2">
      <c r="A35" s="29"/>
      <c r="B35" s="30" t="s">
        <v>38</v>
      </c>
      <c r="C35" s="31"/>
      <c r="D35" s="44">
        <v>23985.624</v>
      </c>
      <c r="E35" s="41">
        <f t="shared" ref="E35:P35" si="22">ROUND((E34*1.18*E40/1000),3)</f>
        <v>0</v>
      </c>
      <c r="F35" s="42">
        <f t="shared" si="22"/>
        <v>0</v>
      </c>
      <c r="G35" s="42">
        <f t="shared" si="22"/>
        <v>0</v>
      </c>
      <c r="H35" s="42">
        <f t="shared" si="22"/>
        <v>0</v>
      </c>
      <c r="I35" s="42">
        <f t="shared" si="22"/>
        <v>0</v>
      </c>
      <c r="J35" s="42">
        <f t="shared" si="22"/>
        <v>21629.4</v>
      </c>
      <c r="K35" s="42">
        <f t="shared" si="22"/>
        <v>0</v>
      </c>
      <c r="L35" s="42">
        <f t="shared" si="22"/>
        <v>0</v>
      </c>
      <c r="M35" s="42">
        <f t="shared" si="22"/>
        <v>0</v>
      </c>
      <c r="N35" s="42">
        <f t="shared" si="22"/>
        <v>0</v>
      </c>
      <c r="O35" s="42">
        <f t="shared" si="22"/>
        <v>0</v>
      </c>
      <c r="P35" s="43">
        <f t="shared" si="22"/>
        <v>0</v>
      </c>
      <c r="Q35" s="44">
        <f>SUM(E35:P35)</f>
        <v>21629.4</v>
      </c>
      <c r="R35" s="41">
        <f t="shared" ref="R35:AP35" si="23">ROUND((R34*1.18*R40/1000),3)</f>
        <v>0</v>
      </c>
      <c r="S35" s="42">
        <f t="shared" si="23"/>
        <v>0</v>
      </c>
      <c r="T35" s="42">
        <f t="shared" si="23"/>
        <v>0</v>
      </c>
      <c r="U35" s="42">
        <f t="shared" si="23"/>
        <v>0</v>
      </c>
      <c r="V35" s="42">
        <f>ROUND((V34*1.18*V40/1000),3)</f>
        <v>0</v>
      </c>
      <c r="W35" s="42">
        <f t="shared" si="23"/>
        <v>0</v>
      </c>
      <c r="X35" s="42">
        <f t="shared" si="23"/>
        <v>0</v>
      </c>
      <c r="Y35" s="42">
        <f t="shared" si="23"/>
        <v>0</v>
      </c>
      <c r="Z35" s="42">
        <f t="shared" si="23"/>
        <v>0</v>
      </c>
      <c r="AA35" s="42">
        <f t="shared" si="23"/>
        <v>0</v>
      </c>
      <c r="AB35" s="42">
        <f t="shared" si="23"/>
        <v>0</v>
      </c>
      <c r="AC35" s="43">
        <f t="shared" si="23"/>
        <v>0</v>
      </c>
      <c r="AD35" s="44">
        <f t="shared" si="23"/>
        <v>0</v>
      </c>
      <c r="AE35" s="41">
        <f t="shared" si="23"/>
        <v>0</v>
      </c>
      <c r="AF35" s="42">
        <f t="shared" si="23"/>
        <v>0</v>
      </c>
      <c r="AG35" s="42">
        <f t="shared" si="23"/>
        <v>0</v>
      </c>
      <c r="AH35" s="42">
        <f t="shared" si="23"/>
        <v>0</v>
      </c>
      <c r="AI35" s="42">
        <f t="shared" si="23"/>
        <v>5015</v>
      </c>
      <c r="AJ35" s="42">
        <f t="shared" si="23"/>
        <v>0</v>
      </c>
      <c r="AK35" s="42">
        <f t="shared" si="23"/>
        <v>0</v>
      </c>
      <c r="AL35" s="42">
        <f t="shared" si="23"/>
        <v>0</v>
      </c>
      <c r="AM35" s="42">
        <f t="shared" si="23"/>
        <v>0</v>
      </c>
      <c r="AN35" s="42">
        <f t="shared" si="23"/>
        <v>0</v>
      </c>
      <c r="AO35" s="42">
        <f t="shared" si="23"/>
        <v>0</v>
      </c>
      <c r="AP35" s="43">
        <f t="shared" si="23"/>
        <v>0</v>
      </c>
      <c r="AQ35" s="44">
        <f>ROUND((AQ34*1.18*AQ40/1000),3)</f>
        <v>5015</v>
      </c>
      <c r="AR35" s="248">
        <f>ROUND((AR34*1.18*AR40/1000),3)</f>
        <v>3109.3</v>
      </c>
      <c r="AS35" s="249"/>
      <c r="AT35" s="249"/>
      <c r="AU35" s="249"/>
      <c r="AV35" s="249"/>
      <c r="AW35" s="249"/>
      <c r="AX35" s="249"/>
      <c r="AY35" s="249"/>
      <c r="AZ35" s="249"/>
      <c r="BA35" s="249"/>
      <c r="BB35" s="249"/>
      <c r="BC35" s="250"/>
      <c r="BD35" s="44">
        <f>SUM(AR35:BC35)</f>
        <v>3109.3</v>
      </c>
      <c r="BE35" s="44">
        <f>ROUND((BE34*1.18*BE40/1000),3)</f>
        <v>4336.8720000000003</v>
      </c>
      <c r="BF35" s="44">
        <f>ROUND((BF34*1.18*BF40/1000),3)</f>
        <v>6531.4359999999997</v>
      </c>
      <c r="BG35" s="44">
        <f>ROUND((BG34*1.18*BG40/1000),3)</f>
        <v>10136.017</v>
      </c>
    </row>
    <row r="36" spans="1:59" ht="16.5" customHeight="1" x14ac:dyDescent="0.2">
      <c r="A36" s="45"/>
      <c r="B36" s="46" t="s">
        <v>16</v>
      </c>
      <c r="C36" s="31" t="s">
        <v>8</v>
      </c>
      <c r="D36" s="38">
        <v>157.70799999999997</v>
      </c>
      <c r="E36" s="51">
        <f>D36</f>
        <v>157.70799999999997</v>
      </c>
      <c r="F36" s="134">
        <f>E36-E39+E34</f>
        <v>131.56799999999998</v>
      </c>
      <c r="G36" s="135">
        <f t="shared" ref="G36:P36" si="24">F36-F39+F34</f>
        <v>109.29499999999999</v>
      </c>
      <c r="H36" s="52">
        <f t="shared" si="24"/>
        <v>81.884999999999991</v>
      </c>
      <c r="I36" s="52">
        <f t="shared" si="24"/>
        <v>54.630999999999986</v>
      </c>
      <c r="J36" s="52">
        <f t="shared" si="24"/>
        <v>28.680999999999987</v>
      </c>
      <c r="K36" s="52">
        <f t="shared" si="24"/>
        <v>303.52099999999996</v>
      </c>
      <c r="L36" s="52">
        <f t="shared" si="24"/>
        <v>277.36899999999997</v>
      </c>
      <c r="M36" s="52">
        <f t="shared" si="24"/>
        <v>251.47499999999997</v>
      </c>
      <c r="N36" s="52">
        <f t="shared" si="24"/>
        <v>226.42599999999996</v>
      </c>
      <c r="O36" s="52">
        <f t="shared" si="24"/>
        <v>200.55899999999997</v>
      </c>
      <c r="P36" s="53">
        <f t="shared" si="24"/>
        <v>175.22999999999996</v>
      </c>
      <c r="Q36" s="38">
        <f>D36-Q39+Q34</f>
        <v>148.60499999999996</v>
      </c>
      <c r="R36" s="51"/>
      <c r="S36" s="52">
        <f t="shared" ref="S36:AC36" si="25">R36-R39+R34</f>
        <v>0</v>
      </c>
      <c r="T36" s="52">
        <f t="shared" si="25"/>
        <v>0</v>
      </c>
      <c r="U36" s="52">
        <f t="shared" si="25"/>
        <v>0</v>
      </c>
      <c r="V36" s="52">
        <f t="shared" si="25"/>
        <v>0</v>
      </c>
      <c r="W36" s="52">
        <f t="shared" si="25"/>
        <v>0</v>
      </c>
      <c r="X36" s="52">
        <f t="shared" si="25"/>
        <v>0</v>
      </c>
      <c r="Y36" s="52">
        <f t="shared" si="25"/>
        <v>0</v>
      </c>
      <c r="Z36" s="52">
        <f t="shared" si="25"/>
        <v>0</v>
      </c>
      <c r="AA36" s="52">
        <f t="shared" si="25"/>
        <v>0</v>
      </c>
      <c r="AB36" s="52">
        <f t="shared" si="25"/>
        <v>0</v>
      </c>
      <c r="AC36" s="53">
        <f t="shared" si="25"/>
        <v>0</v>
      </c>
      <c r="AD36" s="38"/>
      <c r="AE36" s="51">
        <f>AC36-AC39+AC34</f>
        <v>0</v>
      </c>
      <c r="AF36" s="52">
        <f t="shared" ref="AF36:AP36" si="26">AE36-AE39+AE34</f>
        <v>0</v>
      </c>
      <c r="AG36" s="52">
        <f t="shared" si="26"/>
        <v>0</v>
      </c>
      <c r="AH36" s="52">
        <f t="shared" si="26"/>
        <v>0</v>
      </c>
      <c r="AI36" s="52">
        <f t="shared" si="26"/>
        <v>0</v>
      </c>
      <c r="AJ36" s="52">
        <f t="shared" si="26"/>
        <v>50</v>
      </c>
      <c r="AK36" s="52">
        <f t="shared" si="26"/>
        <v>50</v>
      </c>
      <c r="AL36" s="52">
        <f t="shared" si="26"/>
        <v>50</v>
      </c>
      <c r="AM36" s="52">
        <f t="shared" si="26"/>
        <v>50</v>
      </c>
      <c r="AN36" s="52">
        <f t="shared" si="26"/>
        <v>48.737000000000002</v>
      </c>
      <c r="AO36" s="52">
        <f t="shared" si="26"/>
        <v>46.349000000000004</v>
      </c>
      <c r="AP36" s="53">
        <f t="shared" si="26"/>
        <v>43.933000000000007</v>
      </c>
      <c r="AQ36" s="38">
        <f>SUM(AP36-AP39+AP34)</f>
        <v>41.573000000000008</v>
      </c>
      <c r="AR36" s="233">
        <f>SUM(AP36-AP39+AP34)</f>
        <v>41.573000000000008</v>
      </c>
      <c r="AS36" s="234">
        <f>SUM(AR36-AR39+AR34)</f>
        <v>70.742000000000004</v>
      </c>
      <c r="AT36" s="234">
        <f t="shared" ref="AT36:BC36" si="27">SUM(AS36-AS39+AS34)</f>
        <v>69.00200000000001</v>
      </c>
      <c r="AU36" s="234">
        <f t="shared" si="27"/>
        <v>67.033000000000015</v>
      </c>
      <c r="AV36" s="234">
        <f t="shared" si="27"/>
        <v>65.006000000000014</v>
      </c>
      <c r="AW36" s="234">
        <f t="shared" si="27"/>
        <v>62.810000000000016</v>
      </c>
      <c r="AX36" s="234">
        <f t="shared" si="27"/>
        <v>60.579000000000015</v>
      </c>
      <c r="AY36" s="234">
        <f t="shared" si="27"/>
        <v>58.113000000000014</v>
      </c>
      <c r="AZ36" s="234">
        <f t="shared" si="27"/>
        <v>55.324000000000012</v>
      </c>
      <c r="BA36" s="234">
        <f t="shared" si="27"/>
        <v>52.285000000000011</v>
      </c>
      <c r="BB36" s="234">
        <f t="shared" si="27"/>
        <v>48.830000000000013</v>
      </c>
      <c r="BC36" s="235">
        <f t="shared" si="27"/>
        <v>45.185000000000009</v>
      </c>
      <c r="BD36" s="38">
        <f>SUM(BC36-BC39+BC34)</f>
        <v>41.233000000000011</v>
      </c>
      <c r="BE36" s="38">
        <f>BD36-BE39+BE34</f>
        <v>41.233000000000011</v>
      </c>
      <c r="BF36" s="38">
        <f>BE36-BF39+BF34</f>
        <v>41.233000000000011</v>
      </c>
      <c r="BG36" s="38">
        <f>BF36-BG39+BG34</f>
        <v>41.233000000000011</v>
      </c>
    </row>
    <row r="37" spans="1:59" ht="16.5" customHeight="1" x14ac:dyDescent="0.2">
      <c r="A37" s="45"/>
      <c r="B37" s="37" t="s">
        <v>11</v>
      </c>
      <c r="C37" s="31" t="s">
        <v>30</v>
      </c>
      <c r="D37" s="63">
        <v>20</v>
      </c>
      <c r="E37" s="136">
        <f>SUM(E39/E38*1000000)</f>
        <v>19.6953474827402</v>
      </c>
      <c r="F37" s="137">
        <f>SUM(F39/F38*1000000)</f>
        <v>18.30280947673506</v>
      </c>
      <c r="G37" s="137">
        <f>SUM(G39/G38*1000000)</f>
        <v>19.901386126824324</v>
      </c>
      <c r="H37" s="137">
        <f>SUM(H39/H38*1000000)</f>
        <v>19.705737106928243</v>
      </c>
      <c r="I37" s="61">
        <v>20</v>
      </c>
      <c r="J37" s="61">
        <f t="shared" ref="J37:P37" si="28">I37</f>
        <v>20</v>
      </c>
      <c r="K37" s="61">
        <f t="shared" si="28"/>
        <v>20</v>
      </c>
      <c r="L37" s="61">
        <f t="shared" si="28"/>
        <v>20</v>
      </c>
      <c r="M37" s="61">
        <f t="shared" si="28"/>
        <v>20</v>
      </c>
      <c r="N37" s="61">
        <f t="shared" si="28"/>
        <v>20</v>
      </c>
      <c r="O37" s="61">
        <f t="shared" si="28"/>
        <v>20</v>
      </c>
      <c r="P37" s="62">
        <f t="shared" si="28"/>
        <v>20</v>
      </c>
      <c r="Q37" s="63">
        <f>D37</f>
        <v>20</v>
      </c>
      <c r="R37" s="136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2"/>
      <c r="AD37" s="63">
        <f>Q37</f>
        <v>20</v>
      </c>
      <c r="AE37" s="136"/>
      <c r="AF37" s="61"/>
      <c r="AG37" s="61"/>
      <c r="AH37" s="61"/>
      <c r="AI37" s="61"/>
      <c r="AJ37" s="61">
        <v>20</v>
      </c>
      <c r="AK37" s="61">
        <v>20</v>
      </c>
      <c r="AL37" s="61">
        <v>20</v>
      </c>
      <c r="AM37" s="61">
        <v>20</v>
      </c>
      <c r="AN37" s="61">
        <v>20</v>
      </c>
      <c r="AO37" s="61">
        <v>20</v>
      </c>
      <c r="AP37" s="62">
        <v>20</v>
      </c>
      <c r="AQ37" s="63">
        <f>AD37</f>
        <v>20</v>
      </c>
      <c r="AR37" s="251">
        <v>20</v>
      </c>
      <c r="AS37" s="56">
        <v>20</v>
      </c>
      <c r="AT37" s="56">
        <v>20</v>
      </c>
      <c r="AU37" s="56">
        <v>20</v>
      </c>
      <c r="AV37" s="56">
        <v>20</v>
      </c>
      <c r="AW37" s="56">
        <v>20</v>
      </c>
      <c r="AX37" s="56">
        <v>20</v>
      </c>
      <c r="AY37" s="56">
        <v>20</v>
      </c>
      <c r="AZ37" s="56">
        <v>20</v>
      </c>
      <c r="BA37" s="56">
        <v>20</v>
      </c>
      <c r="BB37" s="56">
        <v>20</v>
      </c>
      <c r="BC37" s="252">
        <v>20</v>
      </c>
      <c r="BD37" s="63">
        <f>AQ37</f>
        <v>20</v>
      </c>
      <c r="BE37" s="63">
        <f>BD37</f>
        <v>20</v>
      </c>
      <c r="BF37" s="63">
        <f>BE37</f>
        <v>20</v>
      </c>
      <c r="BG37" s="63">
        <f>BF37</f>
        <v>20</v>
      </c>
    </row>
    <row r="38" spans="1:59" s="143" customFormat="1" ht="16.5" customHeight="1" x14ac:dyDescent="0.2">
      <c r="A38" s="45"/>
      <c r="B38" s="72" t="s">
        <v>36</v>
      </c>
      <c r="C38" s="64" t="s">
        <v>37</v>
      </c>
      <c r="D38" s="78">
        <v>10857779</v>
      </c>
      <c r="E38" s="88">
        <v>1327217</v>
      </c>
      <c r="F38" s="138">
        <v>1216917</v>
      </c>
      <c r="G38" s="138">
        <v>1377291</v>
      </c>
      <c r="H38" s="138">
        <v>1383049</v>
      </c>
      <c r="I38" s="139">
        <v>1297485</v>
      </c>
      <c r="J38" s="139">
        <v>1258001</v>
      </c>
      <c r="K38" s="139">
        <v>1307579</v>
      </c>
      <c r="L38" s="139">
        <v>1294685</v>
      </c>
      <c r="M38" s="139">
        <v>1252471</v>
      </c>
      <c r="N38" s="139">
        <v>1293371</v>
      </c>
      <c r="O38" s="139">
        <v>1266457</v>
      </c>
      <c r="P38" s="140">
        <v>1331253</v>
      </c>
      <c r="Q38" s="141">
        <f>SUM(E38:P38)</f>
        <v>15605776</v>
      </c>
      <c r="R38" s="142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40"/>
      <c r="AD38" s="141">
        <f>SUM(R38:AC38)</f>
        <v>0</v>
      </c>
      <c r="AE38" s="142"/>
      <c r="AF38" s="139"/>
      <c r="AG38" s="76"/>
      <c r="AH38" s="76"/>
      <c r="AI38" s="76"/>
      <c r="AJ38" s="76"/>
      <c r="AK38" s="76"/>
      <c r="AL38" s="76"/>
      <c r="AM38" s="76">
        <v>63143.53005133543</v>
      </c>
      <c r="AN38" s="76">
        <v>119385.75184968289</v>
      </c>
      <c r="AO38" s="76">
        <v>120780.52164113236</v>
      </c>
      <c r="AP38" s="77">
        <v>118005.8191573752</v>
      </c>
      <c r="AQ38" s="80">
        <f>SUM(AE38:AP38)</f>
        <v>421315.62269952585</v>
      </c>
      <c r="AR38" s="253">
        <v>91533.317909253936</v>
      </c>
      <c r="AS38" s="254">
        <v>87015.955257986148</v>
      </c>
      <c r="AT38" s="254">
        <v>98448.95252463856</v>
      </c>
      <c r="AU38" s="254">
        <v>101332.83805113903</v>
      </c>
      <c r="AV38" s="254">
        <v>109815.22175540781</v>
      </c>
      <c r="AW38" s="254">
        <v>111551.74189729278</v>
      </c>
      <c r="AX38" s="254">
        <v>123314.14483233081</v>
      </c>
      <c r="AY38" s="254">
        <v>139431.57752463856</v>
      </c>
      <c r="AZ38" s="254">
        <v>151973.15184418118</v>
      </c>
      <c r="BA38" s="254">
        <v>172728.07752463856</v>
      </c>
      <c r="BB38" s="254">
        <v>182233.44382036984</v>
      </c>
      <c r="BC38" s="255">
        <v>197600.6544477155</v>
      </c>
      <c r="BD38" s="80">
        <f>SUM(AR38:BC38)</f>
        <v>1566979.0773895925</v>
      </c>
      <c r="BE38" s="80">
        <v>2161944.4227141226</v>
      </c>
      <c r="BF38" s="80">
        <v>3255941.4227141235</v>
      </c>
      <c r="BG38" s="80">
        <v>5052852.4481082819</v>
      </c>
    </row>
    <row r="39" spans="1:59" ht="16.5" customHeight="1" x14ac:dyDescent="0.2">
      <c r="A39" s="45"/>
      <c r="B39" s="37" t="s">
        <v>12</v>
      </c>
      <c r="C39" s="31" t="s">
        <v>8</v>
      </c>
      <c r="D39" s="38">
        <v>217.155</v>
      </c>
      <c r="E39" s="144">
        <v>26.14</v>
      </c>
      <c r="F39" s="145">
        <v>22.273</v>
      </c>
      <c r="G39" s="145">
        <v>27.41</v>
      </c>
      <c r="H39" s="145">
        <v>27.254000000000001</v>
      </c>
      <c r="I39" s="145">
        <v>25.95</v>
      </c>
      <c r="J39" s="145">
        <v>25.16</v>
      </c>
      <c r="K39" s="145">
        <v>26.152000000000001</v>
      </c>
      <c r="L39" s="145">
        <v>25.893999999999998</v>
      </c>
      <c r="M39" s="145">
        <v>25.048999999999999</v>
      </c>
      <c r="N39" s="145">
        <v>25.867000000000001</v>
      </c>
      <c r="O39" s="145">
        <v>25.329000000000001</v>
      </c>
      <c r="P39" s="146">
        <v>26.625</v>
      </c>
      <c r="Q39" s="38">
        <f>SUM(E39:P39)</f>
        <v>309.10300000000001</v>
      </c>
      <c r="R39" s="144">
        <f t="shared" ref="R39:AC39" si="29">ROUND((R37*R38/1000000),3)</f>
        <v>0</v>
      </c>
      <c r="S39" s="145">
        <f t="shared" si="29"/>
        <v>0</v>
      </c>
      <c r="T39" s="145">
        <f t="shared" si="29"/>
        <v>0</v>
      </c>
      <c r="U39" s="145">
        <f t="shared" si="29"/>
        <v>0</v>
      </c>
      <c r="V39" s="145">
        <f t="shared" si="29"/>
        <v>0</v>
      </c>
      <c r="W39" s="145">
        <f t="shared" si="29"/>
        <v>0</v>
      </c>
      <c r="X39" s="145">
        <f t="shared" si="29"/>
        <v>0</v>
      </c>
      <c r="Y39" s="145">
        <f t="shared" si="29"/>
        <v>0</v>
      </c>
      <c r="Z39" s="145">
        <f t="shared" si="29"/>
        <v>0</v>
      </c>
      <c r="AA39" s="145">
        <f t="shared" si="29"/>
        <v>0</v>
      </c>
      <c r="AB39" s="145">
        <f t="shared" si="29"/>
        <v>0</v>
      </c>
      <c r="AC39" s="146">
        <f t="shared" si="29"/>
        <v>0</v>
      </c>
      <c r="AD39" s="38">
        <f>ROUND((AD37*AD38/1000000),3)</f>
        <v>0</v>
      </c>
      <c r="AE39" s="144">
        <f t="shared" ref="AE39:AP39" si="30">ROUND((AE37*AE38/1000000),3)</f>
        <v>0</v>
      </c>
      <c r="AF39" s="145">
        <f t="shared" si="30"/>
        <v>0</v>
      </c>
      <c r="AG39" s="145">
        <f t="shared" si="30"/>
        <v>0</v>
      </c>
      <c r="AH39" s="145">
        <f t="shared" si="30"/>
        <v>0</v>
      </c>
      <c r="AI39" s="145">
        <f t="shared" si="30"/>
        <v>0</v>
      </c>
      <c r="AJ39" s="145">
        <f t="shared" si="30"/>
        <v>0</v>
      </c>
      <c r="AK39" s="145">
        <f t="shared" si="30"/>
        <v>0</v>
      </c>
      <c r="AL39" s="145">
        <f>ROUND((AL37*AL38/1000000),3)</f>
        <v>0</v>
      </c>
      <c r="AM39" s="145">
        <f>ROUND((AM37*AM38/1000000),3)</f>
        <v>1.2629999999999999</v>
      </c>
      <c r="AN39" s="145">
        <f t="shared" si="30"/>
        <v>2.3879999999999999</v>
      </c>
      <c r="AO39" s="145">
        <f t="shared" si="30"/>
        <v>2.4159999999999999</v>
      </c>
      <c r="AP39" s="146">
        <f t="shared" si="30"/>
        <v>2.36</v>
      </c>
      <c r="AQ39" s="38">
        <f>ROUND((AQ37*AQ38/1000000),3)</f>
        <v>8.4260000000000002</v>
      </c>
      <c r="AR39" s="233">
        <f t="shared" ref="AR39:BC39" si="31">ROUND((AR37*AR38/1000000),3)</f>
        <v>1.831</v>
      </c>
      <c r="AS39" s="234">
        <f t="shared" si="31"/>
        <v>1.74</v>
      </c>
      <c r="AT39" s="234">
        <f t="shared" si="31"/>
        <v>1.9690000000000001</v>
      </c>
      <c r="AU39" s="234">
        <f t="shared" si="31"/>
        <v>2.0270000000000001</v>
      </c>
      <c r="AV39" s="234">
        <f t="shared" si="31"/>
        <v>2.1960000000000002</v>
      </c>
      <c r="AW39" s="234">
        <f t="shared" si="31"/>
        <v>2.2309999999999999</v>
      </c>
      <c r="AX39" s="234">
        <f t="shared" si="31"/>
        <v>2.4660000000000002</v>
      </c>
      <c r="AY39" s="234">
        <f t="shared" si="31"/>
        <v>2.7890000000000001</v>
      </c>
      <c r="AZ39" s="234">
        <f t="shared" si="31"/>
        <v>3.0390000000000001</v>
      </c>
      <c r="BA39" s="234">
        <f t="shared" si="31"/>
        <v>3.4550000000000001</v>
      </c>
      <c r="BB39" s="234">
        <f t="shared" si="31"/>
        <v>3.645</v>
      </c>
      <c r="BC39" s="235">
        <f t="shared" si="31"/>
        <v>3.952</v>
      </c>
      <c r="BD39" s="230">
        <f>ROUND((BD37*BD38/1000000),3)</f>
        <v>31.34</v>
      </c>
      <c r="BE39" s="38">
        <f>ROUND((BE37*BE38/1000000),3)</f>
        <v>43.238999999999997</v>
      </c>
      <c r="BF39" s="38">
        <f>ROUND((BF37*BF38/1000000),3)</f>
        <v>65.119</v>
      </c>
      <c r="BG39" s="38">
        <f>ROUND((BG37*BG38/1000000),3)</f>
        <v>101.057</v>
      </c>
    </row>
    <row r="40" spans="1:59" ht="16.5" customHeight="1" x14ac:dyDescent="0.2">
      <c r="A40" s="45"/>
      <c r="B40" s="107" t="s">
        <v>17</v>
      </c>
      <c r="C40" s="31" t="s">
        <v>9</v>
      </c>
      <c r="D40" s="147">
        <v>67756</v>
      </c>
      <c r="E40" s="88">
        <f>72098/1.18</f>
        <v>61100</v>
      </c>
      <c r="F40" s="42">
        <f t="shared" ref="F40:P40" si="32">E40</f>
        <v>61100</v>
      </c>
      <c r="G40" s="42">
        <f t="shared" si="32"/>
        <v>61100</v>
      </c>
      <c r="H40" s="42">
        <f t="shared" si="32"/>
        <v>61100</v>
      </c>
      <c r="I40" s="42">
        <f>H40</f>
        <v>61100</v>
      </c>
      <c r="J40" s="42">
        <f t="shared" si="32"/>
        <v>61100</v>
      </c>
      <c r="K40" s="42">
        <f t="shared" si="32"/>
        <v>61100</v>
      </c>
      <c r="L40" s="42">
        <f t="shared" si="32"/>
        <v>61100</v>
      </c>
      <c r="M40" s="42">
        <f t="shared" si="32"/>
        <v>61100</v>
      </c>
      <c r="N40" s="42">
        <f t="shared" si="32"/>
        <v>61100</v>
      </c>
      <c r="O40" s="42">
        <f t="shared" si="32"/>
        <v>61100</v>
      </c>
      <c r="P40" s="43">
        <f t="shared" si="32"/>
        <v>61100</v>
      </c>
      <c r="Q40" s="44">
        <f>AVERAGE(E40:P40)</f>
        <v>61100</v>
      </c>
      <c r="R40" s="8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3"/>
      <c r="AD40" s="89">
        <f>(Q40)</f>
        <v>61100</v>
      </c>
      <c r="AE40" s="88">
        <v>61100</v>
      </c>
      <c r="AF40" s="42">
        <f t="shared" ref="AF40:AP40" si="33">AE40</f>
        <v>61100</v>
      </c>
      <c r="AG40" s="42">
        <f t="shared" si="33"/>
        <v>61100</v>
      </c>
      <c r="AH40" s="42">
        <f t="shared" si="33"/>
        <v>61100</v>
      </c>
      <c r="AI40" s="42">
        <v>85000</v>
      </c>
      <c r="AJ40" s="42">
        <f t="shared" si="33"/>
        <v>85000</v>
      </c>
      <c r="AK40" s="42">
        <f t="shared" si="33"/>
        <v>85000</v>
      </c>
      <c r="AL40" s="42">
        <f t="shared" si="33"/>
        <v>85000</v>
      </c>
      <c r="AM40" s="42">
        <f t="shared" si="33"/>
        <v>85000</v>
      </c>
      <c r="AN40" s="42">
        <f t="shared" si="33"/>
        <v>85000</v>
      </c>
      <c r="AO40" s="42">
        <f t="shared" si="33"/>
        <v>85000</v>
      </c>
      <c r="AP40" s="43">
        <f t="shared" si="33"/>
        <v>85000</v>
      </c>
      <c r="AQ40" s="65">
        <v>85000</v>
      </c>
      <c r="AR40" s="236">
        <f t="shared" ref="AR40:BC40" si="34">AQ40</f>
        <v>85000</v>
      </c>
      <c r="AS40" s="237">
        <f t="shared" si="34"/>
        <v>85000</v>
      </c>
      <c r="AT40" s="237">
        <f t="shared" si="34"/>
        <v>85000</v>
      </c>
      <c r="AU40" s="237">
        <f t="shared" si="34"/>
        <v>85000</v>
      </c>
      <c r="AV40" s="237">
        <f t="shared" si="34"/>
        <v>85000</v>
      </c>
      <c r="AW40" s="237">
        <f t="shared" si="34"/>
        <v>85000</v>
      </c>
      <c r="AX40" s="237">
        <f t="shared" si="34"/>
        <v>85000</v>
      </c>
      <c r="AY40" s="237">
        <f t="shared" si="34"/>
        <v>85000</v>
      </c>
      <c r="AZ40" s="237">
        <f t="shared" si="34"/>
        <v>85000</v>
      </c>
      <c r="BA40" s="237">
        <f t="shared" si="34"/>
        <v>85000</v>
      </c>
      <c r="BB40" s="237">
        <f t="shared" si="34"/>
        <v>85000</v>
      </c>
      <c r="BC40" s="238">
        <f t="shared" si="34"/>
        <v>85000</v>
      </c>
      <c r="BD40" s="231">
        <f>(AQ40)</f>
        <v>85000</v>
      </c>
      <c r="BE40" s="65">
        <f>(BD40)</f>
        <v>85000</v>
      </c>
      <c r="BF40" s="65">
        <f>(BE40)</f>
        <v>85000</v>
      </c>
      <c r="BG40" s="65">
        <f>(BF40)</f>
        <v>85000</v>
      </c>
    </row>
    <row r="41" spans="1:59" ht="16.5" customHeight="1" thickBot="1" x14ac:dyDescent="0.25">
      <c r="A41" s="90"/>
      <c r="B41" s="91" t="s">
        <v>58</v>
      </c>
      <c r="C41" s="92" t="s">
        <v>10</v>
      </c>
      <c r="D41" s="93">
        <v>14713.555</v>
      </c>
      <c r="E41" s="94">
        <f t="shared" ref="E41:P41" si="35">ROUND((E40*E39/1000),3)</f>
        <v>1597.154</v>
      </c>
      <c r="F41" s="95">
        <f t="shared" si="35"/>
        <v>1360.88</v>
      </c>
      <c r="G41" s="95">
        <f t="shared" si="35"/>
        <v>1674.751</v>
      </c>
      <c r="H41" s="95">
        <f t="shared" si="35"/>
        <v>1665.2190000000001</v>
      </c>
      <c r="I41" s="95">
        <f t="shared" si="35"/>
        <v>1585.5450000000001</v>
      </c>
      <c r="J41" s="95">
        <f t="shared" si="35"/>
        <v>1537.2760000000001</v>
      </c>
      <c r="K41" s="95">
        <f t="shared" si="35"/>
        <v>1597.8869999999999</v>
      </c>
      <c r="L41" s="95">
        <f t="shared" si="35"/>
        <v>1582.123</v>
      </c>
      <c r="M41" s="95">
        <f t="shared" si="35"/>
        <v>1530.4939999999999</v>
      </c>
      <c r="N41" s="95">
        <f t="shared" si="35"/>
        <v>1580.4739999999999</v>
      </c>
      <c r="O41" s="95">
        <f t="shared" si="35"/>
        <v>1547.6020000000001</v>
      </c>
      <c r="P41" s="148">
        <f t="shared" si="35"/>
        <v>1626.788</v>
      </c>
      <c r="Q41" s="93">
        <f>SUM(E41:P41)</f>
        <v>18886.193000000003</v>
      </c>
      <c r="R41" s="94">
        <f t="shared" ref="R41:AC41" si="36">ROUND((R40*R39/1000*1.41),3)</f>
        <v>0</v>
      </c>
      <c r="S41" s="95">
        <f t="shared" si="36"/>
        <v>0</v>
      </c>
      <c r="T41" s="95">
        <f t="shared" si="36"/>
        <v>0</v>
      </c>
      <c r="U41" s="95">
        <f t="shared" si="36"/>
        <v>0</v>
      </c>
      <c r="V41" s="95">
        <f t="shared" si="36"/>
        <v>0</v>
      </c>
      <c r="W41" s="95">
        <f t="shared" si="36"/>
        <v>0</v>
      </c>
      <c r="X41" s="95">
        <f t="shared" si="36"/>
        <v>0</v>
      </c>
      <c r="Y41" s="95">
        <f t="shared" si="36"/>
        <v>0</v>
      </c>
      <c r="Z41" s="95">
        <f t="shared" si="36"/>
        <v>0</v>
      </c>
      <c r="AA41" s="95">
        <f t="shared" si="36"/>
        <v>0</v>
      </c>
      <c r="AB41" s="95">
        <f t="shared" si="36"/>
        <v>0</v>
      </c>
      <c r="AC41" s="95">
        <f t="shared" si="36"/>
        <v>0</v>
      </c>
      <c r="AD41" s="93">
        <f>SUM(R41:AC41)</f>
        <v>0</v>
      </c>
      <c r="AE41" s="94">
        <f t="shared" ref="AE41:AL41" si="37">ROUND((AE40*AE39/1000*1.41),3)</f>
        <v>0</v>
      </c>
      <c r="AF41" s="95">
        <f t="shared" si="37"/>
        <v>0</v>
      </c>
      <c r="AG41" s="95">
        <f t="shared" si="37"/>
        <v>0</v>
      </c>
      <c r="AH41" s="95">
        <f t="shared" si="37"/>
        <v>0</v>
      </c>
      <c r="AI41" s="95">
        <f t="shared" si="37"/>
        <v>0</v>
      </c>
      <c r="AJ41" s="95">
        <f t="shared" si="37"/>
        <v>0</v>
      </c>
      <c r="AK41" s="95">
        <f t="shared" si="37"/>
        <v>0</v>
      </c>
      <c r="AL41" s="95">
        <f t="shared" si="37"/>
        <v>0</v>
      </c>
      <c r="AM41" s="95">
        <f>ROUND((AM40*AM39/1000*1.32),3)</f>
        <v>141.709</v>
      </c>
      <c r="AN41" s="95">
        <f t="shared" ref="AN41:BG41" si="38">ROUND((AN40*AN39/1000*1.32),3)</f>
        <v>267.93400000000003</v>
      </c>
      <c r="AO41" s="95">
        <f t="shared" si="38"/>
        <v>271.07499999999999</v>
      </c>
      <c r="AP41" s="95">
        <f t="shared" si="38"/>
        <v>264.79199999999997</v>
      </c>
      <c r="AQ41" s="96">
        <f t="shared" si="38"/>
        <v>945.39700000000005</v>
      </c>
      <c r="AR41" s="239">
        <f t="shared" si="38"/>
        <v>205.43799999999999</v>
      </c>
      <c r="AS41" s="240">
        <f t="shared" si="38"/>
        <v>195.22800000000001</v>
      </c>
      <c r="AT41" s="240">
        <f t="shared" si="38"/>
        <v>220.922</v>
      </c>
      <c r="AU41" s="240">
        <f t="shared" si="38"/>
        <v>227.429</v>
      </c>
      <c r="AV41" s="240">
        <f t="shared" si="38"/>
        <v>246.39099999999999</v>
      </c>
      <c r="AW41" s="240">
        <f t="shared" si="38"/>
        <v>250.31800000000001</v>
      </c>
      <c r="AX41" s="240">
        <f t="shared" si="38"/>
        <v>276.685</v>
      </c>
      <c r="AY41" s="240">
        <f t="shared" si="38"/>
        <v>312.92599999999999</v>
      </c>
      <c r="AZ41" s="240">
        <f t="shared" si="38"/>
        <v>340.976</v>
      </c>
      <c r="BA41" s="240">
        <f t="shared" si="38"/>
        <v>387.65100000000001</v>
      </c>
      <c r="BB41" s="240">
        <f t="shared" si="38"/>
        <v>408.96899999999999</v>
      </c>
      <c r="BC41" s="241">
        <f t="shared" si="38"/>
        <v>443.41399999999999</v>
      </c>
      <c r="BD41" s="232">
        <f t="shared" si="38"/>
        <v>3516.348</v>
      </c>
      <c r="BE41" s="95">
        <f t="shared" si="38"/>
        <v>4851.4160000000002</v>
      </c>
      <c r="BF41" s="95">
        <f t="shared" si="38"/>
        <v>7306.3519999999999</v>
      </c>
      <c r="BG41" s="95">
        <f t="shared" si="38"/>
        <v>11338.594999999999</v>
      </c>
    </row>
    <row r="42" spans="1:59" s="105" customFormat="1" ht="16.5" hidden="1" customHeight="1" x14ac:dyDescent="0.2">
      <c r="A42" s="149"/>
      <c r="B42" s="150" t="s">
        <v>13</v>
      </c>
      <c r="C42" s="151" t="s">
        <v>10</v>
      </c>
      <c r="D42" s="100">
        <v>2648.4389999999985</v>
      </c>
      <c r="E42" s="101">
        <f>E43-E41</f>
        <v>287.48800000000006</v>
      </c>
      <c r="F42" s="102">
        <f>F43-F41</f>
        <v>244.95799999999986</v>
      </c>
      <c r="G42" s="102">
        <f t="shared" ref="G42:P42" si="39">G43-G41</f>
        <v>301.45499999999993</v>
      </c>
      <c r="H42" s="102">
        <f t="shared" si="39"/>
        <v>299.73900000000003</v>
      </c>
      <c r="I42" s="102">
        <f t="shared" si="39"/>
        <v>285.39799999999991</v>
      </c>
      <c r="J42" s="102">
        <f t="shared" si="39"/>
        <v>276.71000000000004</v>
      </c>
      <c r="K42" s="102">
        <f t="shared" si="39"/>
        <v>287.62000000000012</v>
      </c>
      <c r="L42" s="102">
        <f t="shared" si="39"/>
        <v>284.78199999999993</v>
      </c>
      <c r="M42" s="102">
        <f t="shared" si="39"/>
        <v>275.48900000000003</v>
      </c>
      <c r="N42" s="102">
        <f t="shared" si="39"/>
        <v>284.48500000000013</v>
      </c>
      <c r="O42" s="102">
        <f t="shared" si="39"/>
        <v>278.56799999999998</v>
      </c>
      <c r="P42" s="103">
        <f t="shared" si="39"/>
        <v>292.82199999999989</v>
      </c>
      <c r="Q42" s="100">
        <f>Q43-Q41</f>
        <v>3399.5139999999992</v>
      </c>
      <c r="R42" s="101">
        <f>R43-R41</f>
        <v>0</v>
      </c>
      <c r="S42" s="102">
        <f>S43-S41</f>
        <v>0</v>
      </c>
      <c r="T42" s="102">
        <f t="shared" ref="T42:AC42" si="40">T43-T41</f>
        <v>0</v>
      </c>
      <c r="U42" s="102">
        <f t="shared" si="40"/>
        <v>0</v>
      </c>
      <c r="V42" s="102">
        <f t="shared" si="40"/>
        <v>0</v>
      </c>
      <c r="W42" s="102">
        <f t="shared" si="40"/>
        <v>0</v>
      </c>
      <c r="X42" s="102">
        <f t="shared" si="40"/>
        <v>0</v>
      </c>
      <c r="Y42" s="102">
        <f t="shared" si="40"/>
        <v>0</v>
      </c>
      <c r="Z42" s="102">
        <f t="shared" si="40"/>
        <v>0</v>
      </c>
      <c r="AA42" s="102">
        <f t="shared" si="40"/>
        <v>0</v>
      </c>
      <c r="AB42" s="102">
        <f t="shared" si="40"/>
        <v>0</v>
      </c>
      <c r="AC42" s="103">
        <f t="shared" si="40"/>
        <v>0</v>
      </c>
      <c r="AD42" s="100">
        <f>AD43-AD41</f>
        <v>0</v>
      </c>
      <c r="AE42" s="101">
        <f>AE43-AE41</f>
        <v>0</v>
      </c>
      <c r="AF42" s="102">
        <f>AF43-AF41</f>
        <v>0</v>
      </c>
      <c r="AG42" s="102">
        <f t="shared" ref="AG42:AP42" si="41">AG43-AG41</f>
        <v>0</v>
      </c>
      <c r="AH42" s="102">
        <f t="shared" si="41"/>
        <v>0</v>
      </c>
      <c r="AI42" s="102">
        <f t="shared" si="41"/>
        <v>0</v>
      </c>
      <c r="AJ42" s="102">
        <f t="shared" si="41"/>
        <v>0</v>
      </c>
      <c r="AK42" s="102">
        <f t="shared" si="41"/>
        <v>0</v>
      </c>
      <c r="AL42" s="102">
        <f t="shared" si="41"/>
        <v>0</v>
      </c>
      <c r="AM42" s="102">
        <f t="shared" si="41"/>
        <v>25.50800000000001</v>
      </c>
      <c r="AN42" s="102">
        <f t="shared" si="41"/>
        <v>48.227999999999952</v>
      </c>
      <c r="AO42" s="102">
        <f t="shared" si="41"/>
        <v>48.79400000000004</v>
      </c>
      <c r="AP42" s="103">
        <f t="shared" si="41"/>
        <v>47.663000000000011</v>
      </c>
      <c r="AQ42" s="100">
        <f>AQ43-AQ41</f>
        <v>170.17099999999994</v>
      </c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>
        <f>BD43-BD41</f>
        <v>632.94300000000021</v>
      </c>
      <c r="BE42" s="100">
        <f>BE43-BE41</f>
        <v>873.25500000000011</v>
      </c>
      <c r="BF42" s="100">
        <f>BF43-BF41</f>
        <v>1315.1430000000009</v>
      </c>
      <c r="BG42" s="100">
        <f>BG43-BG41</f>
        <v>2040.9470000000001</v>
      </c>
    </row>
    <row r="43" spans="1:59" ht="16.5" hidden="1" customHeight="1" x14ac:dyDescent="0.2">
      <c r="A43" s="106"/>
      <c r="B43" s="107" t="s">
        <v>39</v>
      </c>
      <c r="C43" s="31" t="s">
        <v>10</v>
      </c>
      <c r="D43" s="108">
        <v>17361.993999999999</v>
      </c>
      <c r="E43" s="109">
        <f>ROUND((E41*1.18),3)</f>
        <v>1884.6420000000001</v>
      </c>
      <c r="F43" s="110">
        <f>ROUND((F41*1.18),3)</f>
        <v>1605.838</v>
      </c>
      <c r="G43" s="110">
        <f t="shared" ref="G43:P43" si="42">ROUND((G41*1.18),3)</f>
        <v>1976.2059999999999</v>
      </c>
      <c r="H43" s="110">
        <f t="shared" si="42"/>
        <v>1964.9580000000001</v>
      </c>
      <c r="I43" s="110">
        <f t="shared" si="42"/>
        <v>1870.943</v>
      </c>
      <c r="J43" s="110">
        <f t="shared" si="42"/>
        <v>1813.9860000000001</v>
      </c>
      <c r="K43" s="110">
        <f t="shared" si="42"/>
        <v>1885.5070000000001</v>
      </c>
      <c r="L43" s="110">
        <f t="shared" si="42"/>
        <v>1866.905</v>
      </c>
      <c r="M43" s="110">
        <f t="shared" si="42"/>
        <v>1805.9829999999999</v>
      </c>
      <c r="N43" s="110">
        <f t="shared" si="42"/>
        <v>1864.9590000000001</v>
      </c>
      <c r="O43" s="110">
        <f t="shared" si="42"/>
        <v>1826.17</v>
      </c>
      <c r="P43" s="111">
        <f t="shared" si="42"/>
        <v>1919.61</v>
      </c>
      <c r="Q43" s="108">
        <f>SUM(E43:P43)</f>
        <v>22285.707000000002</v>
      </c>
      <c r="R43" s="109">
        <f>ROUND((R41*1.18),3)</f>
        <v>0</v>
      </c>
      <c r="S43" s="110">
        <f>ROUND((S41*1.18),3)</f>
        <v>0</v>
      </c>
      <c r="T43" s="110">
        <f t="shared" ref="T43:AC43" si="43">ROUND((T41*1.18),3)</f>
        <v>0</v>
      </c>
      <c r="U43" s="110">
        <f t="shared" si="43"/>
        <v>0</v>
      </c>
      <c r="V43" s="110">
        <f t="shared" si="43"/>
        <v>0</v>
      </c>
      <c r="W43" s="110">
        <f t="shared" si="43"/>
        <v>0</v>
      </c>
      <c r="X43" s="110">
        <f t="shared" si="43"/>
        <v>0</v>
      </c>
      <c r="Y43" s="110">
        <f t="shared" si="43"/>
        <v>0</v>
      </c>
      <c r="Z43" s="110">
        <f t="shared" si="43"/>
        <v>0</v>
      </c>
      <c r="AA43" s="110">
        <f t="shared" si="43"/>
        <v>0</v>
      </c>
      <c r="AB43" s="110">
        <f t="shared" si="43"/>
        <v>0</v>
      </c>
      <c r="AC43" s="111">
        <f t="shared" si="43"/>
        <v>0</v>
      </c>
      <c r="AD43" s="108">
        <f>ROUND((AD41*1.18),3)</f>
        <v>0</v>
      </c>
      <c r="AE43" s="109">
        <f>ROUND((AE41*1.18),3)</f>
        <v>0</v>
      </c>
      <c r="AF43" s="110">
        <f>ROUND((AF41*1.18),3)</f>
        <v>0</v>
      </c>
      <c r="AG43" s="110">
        <f t="shared" ref="AG43:AP43" si="44">ROUND((AG41*1.18),3)</f>
        <v>0</v>
      </c>
      <c r="AH43" s="110">
        <f t="shared" si="44"/>
        <v>0</v>
      </c>
      <c r="AI43" s="110">
        <f t="shared" si="44"/>
        <v>0</v>
      </c>
      <c r="AJ43" s="110">
        <f t="shared" si="44"/>
        <v>0</v>
      </c>
      <c r="AK43" s="110">
        <f t="shared" si="44"/>
        <v>0</v>
      </c>
      <c r="AL43" s="110">
        <f t="shared" si="44"/>
        <v>0</v>
      </c>
      <c r="AM43" s="110">
        <f t="shared" si="44"/>
        <v>167.21700000000001</v>
      </c>
      <c r="AN43" s="110">
        <f t="shared" si="44"/>
        <v>316.16199999999998</v>
      </c>
      <c r="AO43" s="110">
        <f t="shared" si="44"/>
        <v>319.86900000000003</v>
      </c>
      <c r="AP43" s="111">
        <f t="shared" si="44"/>
        <v>312.45499999999998</v>
      </c>
      <c r="AQ43" s="108">
        <f>ROUND((AQ41*1.18),3)</f>
        <v>1115.568</v>
      </c>
      <c r="AR43" s="108"/>
      <c r="AS43" s="108"/>
      <c r="AT43" s="108"/>
      <c r="AU43" s="108"/>
      <c r="AV43" s="108"/>
      <c r="AW43" s="108"/>
      <c r="AX43" s="108"/>
      <c r="AY43" s="108"/>
      <c r="AZ43" s="108"/>
      <c r="BA43" s="108"/>
      <c r="BB43" s="108"/>
      <c r="BC43" s="108"/>
      <c r="BD43" s="108">
        <f>ROUND((BD41*1.18),3)</f>
        <v>4149.2910000000002</v>
      </c>
      <c r="BE43" s="108">
        <f>ROUND((BE41*1.18),3)</f>
        <v>5724.6710000000003</v>
      </c>
      <c r="BF43" s="108">
        <f>ROUND((BF41*1.18),3)</f>
        <v>8621.4950000000008</v>
      </c>
      <c r="BG43" s="108">
        <f>ROUND((BG41*1.18),3)</f>
        <v>13379.541999999999</v>
      </c>
    </row>
    <row r="44" spans="1:59" ht="16.5" hidden="1" customHeight="1" x14ac:dyDescent="0.2">
      <c r="A44" s="112"/>
      <c r="B44" s="113" t="s">
        <v>3</v>
      </c>
      <c r="C44" s="114" t="s">
        <v>10</v>
      </c>
      <c r="D44" s="115">
        <v>17361.993999999999</v>
      </c>
      <c r="E44" s="116">
        <f>E43</f>
        <v>1884.6420000000001</v>
      </c>
      <c r="F44" s="117">
        <f t="shared" ref="F44:P44" si="45">F43</f>
        <v>1605.838</v>
      </c>
      <c r="G44" s="117">
        <f t="shared" si="45"/>
        <v>1976.2059999999999</v>
      </c>
      <c r="H44" s="117">
        <f t="shared" si="45"/>
        <v>1964.9580000000001</v>
      </c>
      <c r="I44" s="117">
        <f t="shared" si="45"/>
        <v>1870.943</v>
      </c>
      <c r="J44" s="117">
        <f t="shared" si="45"/>
        <v>1813.9860000000001</v>
      </c>
      <c r="K44" s="117">
        <f t="shared" si="45"/>
        <v>1885.5070000000001</v>
      </c>
      <c r="L44" s="117">
        <f t="shared" si="45"/>
        <v>1866.905</v>
      </c>
      <c r="M44" s="117">
        <f t="shared" si="45"/>
        <v>1805.9829999999999</v>
      </c>
      <c r="N44" s="117">
        <f t="shared" si="45"/>
        <v>1864.9590000000001</v>
      </c>
      <c r="O44" s="117">
        <f t="shared" si="45"/>
        <v>1826.17</v>
      </c>
      <c r="P44" s="118">
        <f t="shared" si="45"/>
        <v>1919.61</v>
      </c>
      <c r="Q44" s="115">
        <f>Q43</f>
        <v>22285.707000000002</v>
      </c>
      <c r="R44" s="116">
        <f>R43</f>
        <v>0</v>
      </c>
      <c r="S44" s="117">
        <f t="shared" ref="S44:AC44" si="46">S43</f>
        <v>0</v>
      </c>
      <c r="T44" s="117">
        <f t="shared" si="46"/>
        <v>0</v>
      </c>
      <c r="U44" s="117">
        <f t="shared" si="46"/>
        <v>0</v>
      </c>
      <c r="V44" s="117">
        <f t="shared" si="46"/>
        <v>0</v>
      </c>
      <c r="W44" s="117">
        <f t="shared" si="46"/>
        <v>0</v>
      </c>
      <c r="X44" s="117">
        <f t="shared" si="46"/>
        <v>0</v>
      </c>
      <c r="Y44" s="117">
        <f t="shared" si="46"/>
        <v>0</v>
      </c>
      <c r="Z44" s="117">
        <f t="shared" si="46"/>
        <v>0</v>
      </c>
      <c r="AA44" s="117">
        <f t="shared" si="46"/>
        <v>0</v>
      </c>
      <c r="AB44" s="117">
        <f t="shared" si="46"/>
        <v>0</v>
      </c>
      <c r="AC44" s="118">
        <f t="shared" si="46"/>
        <v>0</v>
      </c>
      <c r="AD44" s="115">
        <f>AD43</f>
        <v>0</v>
      </c>
      <c r="AE44" s="116">
        <f>AE43</f>
        <v>0</v>
      </c>
      <c r="AF44" s="117">
        <f t="shared" ref="AF44:AP44" si="47">AF43</f>
        <v>0</v>
      </c>
      <c r="AG44" s="117">
        <f t="shared" si="47"/>
        <v>0</v>
      </c>
      <c r="AH44" s="117">
        <f t="shared" si="47"/>
        <v>0</v>
      </c>
      <c r="AI44" s="117">
        <f t="shared" si="47"/>
        <v>0</v>
      </c>
      <c r="AJ44" s="117">
        <f t="shared" si="47"/>
        <v>0</v>
      </c>
      <c r="AK44" s="117">
        <f t="shared" si="47"/>
        <v>0</v>
      </c>
      <c r="AL44" s="117">
        <f t="shared" si="47"/>
        <v>0</v>
      </c>
      <c r="AM44" s="117">
        <f t="shared" si="47"/>
        <v>167.21700000000001</v>
      </c>
      <c r="AN44" s="117">
        <f t="shared" si="47"/>
        <v>316.16199999999998</v>
      </c>
      <c r="AO44" s="117">
        <f t="shared" si="47"/>
        <v>319.86900000000003</v>
      </c>
      <c r="AP44" s="118">
        <f t="shared" si="47"/>
        <v>312.45499999999998</v>
      </c>
      <c r="AQ44" s="115">
        <f>AQ43</f>
        <v>1115.568</v>
      </c>
      <c r="AR44" s="115"/>
      <c r="AS44" s="115"/>
      <c r="AT44" s="115"/>
      <c r="AU44" s="115"/>
      <c r="AV44" s="115"/>
      <c r="AW44" s="115"/>
      <c r="AX44" s="115"/>
      <c r="AY44" s="115"/>
      <c r="AZ44" s="115"/>
      <c r="BA44" s="115"/>
      <c r="BB44" s="115"/>
      <c r="BC44" s="115"/>
      <c r="BD44" s="115">
        <f>BD43</f>
        <v>4149.2910000000002</v>
      </c>
      <c r="BE44" s="115">
        <f>BE43</f>
        <v>5724.6710000000003</v>
      </c>
      <c r="BF44" s="115">
        <f>BF43</f>
        <v>8621.4950000000008</v>
      </c>
      <c r="BG44" s="115">
        <f>BG43</f>
        <v>13379.541999999999</v>
      </c>
    </row>
    <row r="45" spans="1:59" ht="26.25" customHeight="1" x14ac:dyDescent="0.2">
      <c r="A45" s="13">
        <v>3</v>
      </c>
      <c r="B45" s="119" t="s">
        <v>5</v>
      </c>
      <c r="C45" s="120"/>
      <c r="D45" s="121">
        <v>2013</v>
      </c>
      <c r="E45" s="122" t="s">
        <v>20</v>
      </c>
      <c r="F45" s="123" t="s">
        <v>19</v>
      </c>
      <c r="G45" s="123" t="s">
        <v>21</v>
      </c>
      <c r="H45" s="123" t="s">
        <v>22</v>
      </c>
      <c r="I45" s="123" t="s">
        <v>2</v>
      </c>
      <c r="J45" s="123" t="s">
        <v>23</v>
      </c>
      <c r="K45" s="123" t="s">
        <v>24</v>
      </c>
      <c r="L45" s="123" t="s">
        <v>25</v>
      </c>
      <c r="M45" s="123" t="s">
        <v>26</v>
      </c>
      <c r="N45" s="123" t="s">
        <v>27</v>
      </c>
      <c r="O45" s="123" t="s">
        <v>28</v>
      </c>
      <c r="P45" s="124" t="s">
        <v>29</v>
      </c>
      <c r="Q45" s="121">
        <v>2014</v>
      </c>
      <c r="R45" s="122" t="s">
        <v>20</v>
      </c>
      <c r="S45" s="123" t="s">
        <v>19</v>
      </c>
      <c r="T45" s="123" t="s">
        <v>21</v>
      </c>
      <c r="U45" s="123" t="s">
        <v>22</v>
      </c>
      <c r="V45" s="123" t="s">
        <v>2</v>
      </c>
      <c r="W45" s="123" t="s">
        <v>23</v>
      </c>
      <c r="X45" s="123" t="s">
        <v>24</v>
      </c>
      <c r="Y45" s="123" t="s">
        <v>25</v>
      </c>
      <c r="Z45" s="123" t="s">
        <v>26</v>
      </c>
      <c r="AA45" s="123" t="s">
        <v>27</v>
      </c>
      <c r="AB45" s="123" t="s">
        <v>28</v>
      </c>
      <c r="AC45" s="124" t="s">
        <v>29</v>
      </c>
      <c r="AD45" s="121">
        <v>2015</v>
      </c>
      <c r="AE45" s="122" t="s">
        <v>20</v>
      </c>
      <c r="AF45" s="123" t="s">
        <v>19</v>
      </c>
      <c r="AG45" s="123" t="s">
        <v>21</v>
      </c>
      <c r="AH45" s="123" t="s">
        <v>22</v>
      </c>
      <c r="AI45" s="123" t="s">
        <v>2</v>
      </c>
      <c r="AJ45" s="123" t="s">
        <v>23</v>
      </c>
      <c r="AK45" s="123" t="s">
        <v>24</v>
      </c>
      <c r="AL45" s="123" t="s">
        <v>25</v>
      </c>
      <c r="AM45" s="123" t="s">
        <v>26</v>
      </c>
      <c r="AN45" s="123" t="s">
        <v>27</v>
      </c>
      <c r="AO45" s="123" t="s">
        <v>28</v>
      </c>
      <c r="AP45" s="124" t="s">
        <v>29</v>
      </c>
      <c r="AQ45" s="121">
        <v>2016</v>
      </c>
      <c r="AR45" s="121" t="s">
        <v>63</v>
      </c>
      <c r="AS45" s="121" t="s">
        <v>64</v>
      </c>
      <c r="AT45" s="121" t="s">
        <v>65</v>
      </c>
      <c r="AU45" s="121" t="s">
        <v>66</v>
      </c>
      <c r="AV45" s="121" t="s">
        <v>2</v>
      </c>
      <c r="AW45" s="121" t="s">
        <v>23</v>
      </c>
      <c r="AX45" s="121" t="s">
        <v>24</v>
      </c>
      <c r="AY45" s="121" t="s">
        <v>25</v>
      </c>
      <c r="AZ45" s="121" t="s">
        <v>26</v>
      </c>
      <c r="BA45" s="121" t="s">
        <v>27</v>
      </c>
      <c r="BB45" s="121" t="s">
        <v>28</v>
      </c>
      <c r="BC45" s="121" t="s">
        <v>29</v>
      </c>
      <c r="BD45" s="121">
        <v>2017</v>
      </c>
      <c r="BE45" s="121">
        <v>2018</v>
      </c>
      <c r="BF45" s="121">
        <v>2019</v>
      </c>
      <c r="BG45" s="121">
        <v>2019</v>
      </c>
    </row>
    <row r="46" spans="1:59" ht="16.5" customHeight="1" x14ac:dyDescent="0.2">
      <c r="A46" s="125"/>
      <c r="B46" s="126" t="s">
        <v>43</v>
      </c>
      <c r="C46" s="127"/>
      <c r="D46" s="128"/>
      <c r="E46" s="129" t="str">
        <f t="shared" ref="E46:O46" si="48">IF(E49&gt;=E52+F52," ","надо закупить!")</f>
        <v xml:space="preserve"> </v>
      </c>
      <c r="F46" s="130" t="str">
        <f t="shared" si="48"/>
        <v xml:space="preserve"> </v>
      </c>
      <c r="G46" s="130" t="str">
        <f t="shared" si="48"/>
        <v xml:space="preserve"> </v>
      </c>
      <c r="H46" s="130" t="str">
        <f t="shared" si="48"/>
        <v xml:space="preserve"> </v>
      </c>
      <c r="I46" s="130" t="str">
        <f t="shared" si="48"/>
        <v xml:space="preserve"> </v>
      </c>
      <c r="J46" s="130" t="str">
        <f t="shared" si="48"/>
        <v xml:space="preserve"> </v>
      </c>
      <c r="K46" s="130" t="str">
        <f t="shared" si="48"/>
        <v xml:space="preserve"> </v>
      </c>
      <c r="L46" s="130" t="str">
        <f t="shared" si="48"/>
        <v xml:space="preserve"> </v>
      </c>
      <c r="M46" s="130" t="str">
        <f t="shared" si="48"/>
        <v xml:space="preserve"> </v>
      </c>
      <c r="N46" s="130" t="str">
        <f t="shared" si="48"/>
        <v xml:space="preserve"> </v>
      </c>
      <c r="O46" s="130" t="str">
        <f t="shared" si="48"/>
        <v xml:space="preserve"> </v>
      </c>
      <c r="P46" s="131"/>
      <c r="Q46" s="128"/>
      <c r="R46" s="129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1"/>
      <c r="AD46" s="128">
        <v>1</v>
      </c>
      <c r="AE46" s="129"/>
      <c r="AF46" s="130" t="str">
        <f t="shared" ref="AF46:AO46" si="49">IF(AF49&gt;=AF52+AG52," ","надо закупить!")</f>
        <v xml:space="preserve"> </v>
      </c>
      <c r="AG46" s="130" t="str">
        <f t="shared" si="49"/>
        <v xml:space="preserve"> </v>
      </c>
      <c r="AH46" s="130" t="str">
        <f t="shared" si="49"/>
        <v xml:space="preserve"> </v>
      </c>
      <c r="AI46" s="130" t="str">
        <f t="shared" si="49"/>
        <v xml:space="preserve"> </v>
      </c>
      <c r="AJ46" s="130" t="str">
        <f t="shared" si="49"/>
        <v xml:space="preserve"> </v>
      </c>
      <c r="AK46" s="130" t="str">
        <f t="shared" si="49"/>
        <v xml:space="preserve"> </v>
      </c>
      <c r="AL46" s="130" t="str">
        <f t="shared" si="49"/>
        <v xml:space="preserve"> </v>
      </c>
      <c r="AM46" s="130" t="str">
        <f t="shared" si="49"/>
        <v xml:space="preserve"> </v>
      </c>
      <c r="AN46" s="130" t="str">
        <f t="shared" si="49"/>
        <v xml:space="preserve"> </v>
      </c>
      <c r="AO46" s="130" t="str">
        <f t="shared" si="49"/>
        <v xml:space="preserve"> </v>
      </c>
      <c r="AP46" s="131"/>
      <c r="AQ46" s="128">
        <v>1</v>
      </c>
      <c r="AR46" s="128"/>
      <c r="AS46" s="128"/>
      <c r="AT46" s="128"/>
      <c r="AU46" s="128"/>
      <c r="AV46" s="128"/>
      <c r="AW46" s="128"/>
      <c r="AX46" s="128"/>
      <c r="AY46" s="128"/>
      <c r="AZ46" s="128"/>
      <c r="BA46" s="128"/>
      <c r="BB46" s="128"/>
      <c r="BC46" s="128"/>
      <c r="BD46" s="128">
        <v>1</v>
      </c>
      <c r="BE46" s="128">
        <v>1</v>
      </c>
      <c r="BF46" s="128">
        <v>1</v>
      </c>
      <c r="BG46" s="128">
        <v>1</v>
      </c>
    </row>
    <row r="47" spans="1:59" s="5" customFormat="1" ht="16.5" customHeight="1" x14ac:dyDescent="0.2">
      <c r="A47" s="29"/>
      <c r="B47" s="30" t="s">
        <v>14</v>
      </c>
      <c r="C47" s="64" t="s">
        <v>8</v>
      </c>
      <c r="D47" s="86">
        <v>550</v>
      </c>
      <c r="E47" s="133"/>
      <c r="F47" s="35"/>
      <c r="G47" s="35"/>
      <c r="H47" s="35"/>
      <c r="I47" s="35"/>
      <c r="J47" s="36">
        <v>500</v>
      </c>
      <c r="K47" s="35"/>
      <c r="L47" s="35"/>
      <c r="M47" s="35"/>
      <c r="N47" s="35"/>
      <c r="O47" s="35"/>
      <c r="P47" s="30"/>
      <c r="Q47" s="86">
        <f>SUM(E47:P47)</f>
        <v>500</v>
      </c>
      <c r="R47" s="133"/>
      <c r="S47" s="35"/>
      <c r="T47" s="35"/>
      <c r="U47" s="35"/>
      <c r="V47" s="152"/>
      <c r="W47" s="35"/>
      <c r="X47" s="35"/>
      <c r="Y47" s="35"/>
      <c r="Z47" s="35"/>
      <c r="AA47" s="35"/>
      <c r="AB47" s="35"/>
      <c r="AC47" s="30"/>
      <c r="AD47" s="86">
        <f>ROUND((AD52*AD46),3)</f>
        <v>0</v>
      </c>
      <c r="AE47" s="133"/>
      <c r="AF47" s="35"/>
      <c r="AG47" s="35"/>
      <c r="AH47" s="35"/>
      <c r="AI47" s="39">
        <v>100</v>
      </c>
      <c r="AJ47" s="35"/>
      <c r="AK47" s="35"/>
      <c r="AL47" s="35"/>
      <c r="AM47" s="35"/>
      <c r="AN47" s="35"/>
      <c r="AO47" s="35"/>
      <c r="AP47" s="30"/>
      <c r="AQ47" s="38">
        <f>SUM(AI47:AP47)</f>
        <v>100</v>
      </c>
      <c r="AR47" s="38">
        <v>250</v>
      </c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>
        <f>SUM(AR47:BC47)</f>
        <v>250</v>
      </c>
      <c r="BE47" s="38">
        <f>ROUND((BE52*BE46),3)</f>
        <v>256.274</v>
      </c>
      <c r="BF47" s="38">
        <f>ROUND((BF52*BF46),3)</f>
        <v>310.88499999999999</v>
      </c>
      <c r="BG47" s="38">
        <f>ROUND((BG52*BG46),3)</f>
        <v>400.48200000000003</v>
      </c>
    </row>
    <row r="48" spans="1:59" s="5" customFormat="1" ht="16.5" customHeight="1" x14ac:dyDescent="0.2">
      <c r="A48" s="29"/>
      <c r="B48" s="30" t="s">
        <v>38</v>
      </c>
      <c r="C48" s="64"/>
      <c r="D48" s="65">
        <v>94677.418000000005</v>
      </c>
      <c r="E48" s="66">
        <f t="shared" ref="E48:P48" si="50">ROUND((E47*1.18*E53/1000),3)</f>
        <v>0</v>
      </c>
      <c r="F48" s="69">
        <f t="shared" si="50"/>
        <v>0</v>
      </c>
      <c r="G48" s="69">
        <f t="shared" si="50"/>
        <v>0</v>
      </c>
      <c r="H48" s="69">
        <f t="shared" si="50"/>
        <v>0</v>
      </c>
      <c r="I48" s="69"/>
      <c r="J48" s="69">
        <f t="shared" si="50"/>
        <v>64150.695</v>
      </c>
      <c r="K48" s="69">
        <f t="shared" si="50"/>
        <v>0</v>
      </c>
      <c r="L48" s="69">
        <f t="shared" si="50"/>
        <v>0</v>
      </c>
      <c r="M48" s="69">
        <f t="shared" si="50"/>
        <v>0</v>
      </c>
      <c r="N48" s="69">
        <f t="shared" si="50"/>
        <v>0</v>
      </c>
      <c r="O48" s="69">
        <f t="shared" si="50"/>
        <v>0</v>
      </c>
      <c r="P48" s="68">
        <f t="shared" si="50"/>
        <v>0</v>
      </c>
      <c r="Q48" s="65">
        <f>SUM(E48:P48)</f>
        <v>64150.695</v>
      </c>
      <c r="R48" s="66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8"/>
      <c r="AD48" s="65">
        <f>ROUND((AD47*1.18*AD53/1000),3)</f>
        <v>0</v>
      </c>
      <c r="AE48" s="66">
        <f t="shared" ref="AE48:AP48" si="51">ROUND((AE47*1.18*AE53/1000),3)</f>
        <v>0</v>
      </c>
      <c r="AF48" s="69">
        <f t="shared" si="51"/>
        <v>0</v>
      </c>
      <c r="AG48" s="69">
        <f t="shared" si="51"/>
        <v>0</v>
      </c>
      <c r="AH48" s="69">
        <f t="shared" si="51"/>
        <v>0</v>
      </c>
      <c r="AI48" s="69">
        <f>ROUND((AI47*1.18*AI53/1000),3)</f>
        <v>12830.14</v>
      </c>
      <c r="AJ48" s="69">
        <f t="shared" si="51"/>
        <v>0</v>
      </c>
      <c r="AK48" s="69">
        <f t="shared" si="51"/>
        <v>0</v>
      </c>
      <c r="AL48" s="69">
        <f t="shared" si="51"/>
        <v>0</v>
      </c>
      <c r="AM48" s="69">
        <f t="shared" si="51"/>
        <v>0</v>
      </c>
      <c r="AN48" s="69">
        <f t="shared" si="51"/>
        <v>0</v>
      </c>
      <c r="AO48" s="69">
        <f t="shared" si="51"/>
        <v>0</v>
      </c>
      <c r="AP48" s="68">
        <f t="shared" si="51"/>
        <v>0</v>
      </c>
      <c r="AQ48" s="65">
        <f>ROUND((AQ47*1.18*AQ53/1000),3)</f>
        <v>12830.138999999999</v>
      </c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>
        <f>ROUND((BD47*1.18*BD53/1000),3)</f>
        <v>32075.348000000002</v>
      </c>
      <c r="BE48" s="65">
        <f>ROUND((BE47*1.18*BE53/1000),3)</f>
        <v>32880.31</v>
      </c>
      <c r="BF48" s="65">
        <f>ROUND((BF47*1.18*BF53/1000),3)</f>
        <v>39886.978000000003</v>
      </c>
      <c r="BG48" s="65">
        <f>ROUND((BG47*1.18*BG53/1000),3)</f>
        <v>51382.396999999997</v>
      </c>
    </row>
    <row r="49" spans="1:59" ht="16.5" customHeight="1" x14ac:dyDescent="0.2">
      <c r="A49" s="45"/>
      <c r="B49" s="46" t="s">
        <v>16</v>
      </c>
      <c r="C49" s="64" t="s">
        <v>8</v>
      </c>
      <c r="D49" s="86">
        <v>351.70800000000003</v>
      </c>
      <c r="E49" s="153">
        <f>D49</f>
        <v>351.70800000000003</v>
      </c>
      <c r="F49" s="134">
        <f t="shared" ref="F49:P49" si="52">E49-E52+E47</f>
        <v>307.33500000000004</v>
      </c>
      <c r="G49" s="135">
        <f t="shared" si="52"/>
        <v>278.23100000000005</v>
      </c>
      <c r="H49" s="134">
        <f t="shared" si="52"/>
        <v>252.18000000000006</v>
      </c>
      <c r="I49" s="134">
        <f t="shared" si="52"/>
        <v>217.98800000000006</v>
      </c>
      <c r="J49" s="134">
        <f t="shared" si="52"/>
        <v>149.69200000000006</v>
      </c>
      <c r="K49" s="134">
        <f t="shared" si="52"/>
        <v>583.89400000000001</v>
      </c>
      <c r="L49" s="134">
        <f t="shared" si="52"/>
        <v>516.14</v>
      </c>
      <c r="M49" s="134">
        <f t="shared" si="52"/>
        <v>448.75099999999998</v>
      </c>
      <c r="N49" s="134">
        <f t="shared" si="52"/>
        <v>383.19299999999998</v>
      </c>
      <c r="O49" s="134">
        <f t="shared" si="52"/>
        <v>313.536</v>
      </c>
      <c r="P49" s="154">
        <f t="shared" si="52"/>
        <v>244.15199999999999</v>
      </c>
      <c r="Q49" s="86">
        <f>D49-Q52+Q47</f>
        <v>171.19199999999995</v>
      </c>
      <c r="R49" s="153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54"/>
      <c r="AD49" s="86">
        <f>Q49-AD52+AD47</f>
        <v>171.19199999999995</v>
      </c>
      <c r="AE49" s="153">
        <f>AC49-AC52+AC47</f>
        <v>0</v>
      </c>
      <c r="AF49" s="134">
        <f t="shared" ref="AF49:AP49" si="53">AE49-AE52+AE47</f>
        <v>0</v>
      </c>
      <c r="AG49" s="134">
        <f t="shared" si="53"/>
        <v>0</v>
      </c>
      <c r="AH49" s="134">
        <f t="shared" si="53"/>
        <v>0</v>
      </c>
      <c r="AI49" s="134">
        <f t="shared" si="53"/>
        <v>0</v>
      </c>
      <c r="AJ49" s="134">
        <f t="shared" si="53"/>
        <v>100</v>
      </c>
      <c r="AK49" s="134">
        <f t="shared" si="53"/>
        <v>100</v>
      </c>
      <c r="AL49" s="134">
        <f t="shared" si="53"/>
        <v>100</v>
      </c>
      <c r="AM49" s="134">
        <f t="shared" si="53"/>
        <v>100</v>
      </c>
      <c r="AN49" s="134">
        <f t="shared" si="53"/>
        <v>91.228999999999999</v>
      </c>
      <c r="AO49" s="134">
        <f t="shared" si="53"/>
        <v>73.448000000000008</v>
      </c>
      <c r="AP49" s="154">
        <f t="shared" si="53"/>
        <v>55.411000000000008</v>
      </c>
      <c r="AQ49" s="86">
        <f>SUM(AP49-AP52+AP47)</f>
        <v>37.801000000000009</v>
      </c>
      <c r="AR49" s="86">
        <f>SUM(AP49-AP52+AP47)</f>
        <v>37.801000000000009</v>
      </c>
      <c r="AS49" s="86">
        <f>SUM(AR49-AR52+AR47)</f>
        <v>271.72899999999998</v>
      </c>
      <c r="AT49" s="86">
        <f t="shared" ref="AT49:BC49" si="54">SUM(AS49-AS52+AS47)</f>
        <v>256.95400000000001</v>
      </c>
      <c r="AU49" s="86">
        <f t="shared" si="54"/>
        <v>240.31700000000001</v>
      </c>
      <c r="AV49" s="86">
        <f t="shared" si="54"/>
        <v>223.846</v>
      </c>
      <c r="AW49" s="86">
        <f t="shared" si="54"/>
        <v>206.78700000000001</v>
      </c>
      <c r="AX49" s="86">
        <f t="shared" si="54"/>
        <v>190.27800000000002</v>
      </c>
      <c r="AY49" s="86">
        <f t="shared" si="54"/>
        <v>171.97500000000002</v>
      </c>
      <c r="AZ49" s="86">
        <f t="shared" si="54"/>
        <v>152.15800000000002</v>
      </c>
      <c r="BA49" s="86">
        <f t="shared" si="54"/>
        <v>131.33200000000002</v>
      </c>
      <c r="BB49" s="86">
        <f t="shared" si="54"/>
        <v>108.56200000000003</v>
      </c>
      <c r="BC49" s="86">
        <f t="shared" si="54"/>
        <v>85.306000000000026</v>
      </c>
      <c r="BD49" s="86">
        <f>AQ49-BD52+BD47</f>
        <v>60.695999999999998</v>
      </c>
      <c r="BE49" s="86">
        <f>BD49-BE52+BE47</f>
        <v>60.695999999999998</v>
      </c>
      <c r="BF49" s="86">
        <f>BE49-BF52+BF47</f>
        <v>60.695999999999998</v>
      </c>
      <c r="BG49" s="86">
        <f>BF49-BG52+BG47</f>
        <v>60.69599999999997</v>
      </c>
    </row>
    <row r="50" spans="1:59" ht="16.5" customHeight="1" x14ac:dyDescent="0.2">
      <c r="A50" s="45"/>
      <c r="B50" s="30" t="s">
        <v>11</v>
      </c>
      <c r="C50" s="64" t="s">
        <v>30</v>
      </c>
      <c r="D50" s="155">
        <v>20</v>
      </c>
      <c r="E50" s="136">
        <f>SUM(E52/E51*1000000)</f>
        <v>19.845149425616356</v>
      </c>
      <c r="F50" s="137">
        <f>SUM(F52/F51*1000000)</f>
        <v>19.276802000802757</v>
      </c>
      <c r="G50" s="137">
        <f>SUM(G52/G51*1000000)</f>
        <v>19.886259541984732</v>
      </c>
      <c r="H50" s="137">
        <f>SUM(H52/H51*1000000)</f>
        <v>19.250810609340629</v>
      </c>
      <c r="I50" s="61">
        <v>20</v>
      </c>
      <c r="J50" s="156">
        <f t="shared" ref="J50:P50" si="55">I50</f>
        <v>20</v>
      </c>
      <c r="K50" s="156">
        <f t="shared" si="55"/>
        <v>20</v>
      </c>
      <c r="L50" s="156">
        <f t="shared" si="55"/>
        <v>20</v>
      </c>
      <c r="M50" s="156">
        <f t="shared" si="55"/>
        <v>20</v>
      </c>
      <c r="N50" s="156">
        <f t="shared" si="55"/>
        <v>20</v>
      </c>
      <c r="O50" s="156">
        <f t="shared" si="55"/>
        <v>20</v>
      </c>
      <c r="P50" s="157">
        <f t="shared" si="55"/>
        <v>20</v>
      </c>
      <c r="Q50" s="155">
        <f>D50</f>
        <v>20</v>
      </c>
      <c r="R50" s="158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7"/>
      <c r="AD50" s="155">
        <f>Q50</f>
        <v>20</v>
      </c>
      <c r="AE50" s="158">
        <f>AC50</f>
        <v>0</v>
      </c>
      <c r="AF50" s="156">
        <f t="shared" ref="AF50:AL50" si="56">AE50</f>
        <v>0</v>
      </c>
      <c r="AG50" s="156">
        <f t="shared" si="56"/>
        <v>0</v>
      </c>
      <c r="AH50" s="156">
        <f t="shared" si="56"/>
        <v>0</v>
      </c>
      <c r="AI50" s="156">
        <f t="shared" si="56"/>
        <v>0</v>
      </c>
      <c r="AJ50" s="156">
        <f t="shared" si="56"/>
        <v>0</v>
      </c>
      <c r="AK50" s="156">
        <f t="shared" si="56"/>
        <v>0</v>
      </c>
      <c r="AL50" s="156">
        <f t="shared" si="56"/>
        <v>0</v>
      </c>
      <c r="AM50" s="156">
        <v>50</v>
      </c>
      <c r="AN50" s="156">
        <v>50</v>
      </c>
      <c r="AO50" s="156">
        <v>50</v>
      </c>
      <c r="AP50" s="157">
        <v>50</v>
      </c>
      <c r="AQ50" s="155">
        <v>50</v>
      </c>
      <c r="AR50" s="155">
        <v>50</v>
      </c>
      <c r="AS50" s="155">
        <v>50</v>
      </c>
      <c r="AT50" s="155">
        <v>50</v>
      </c>
      <c r="AU50" s="155">
        <v>50</v>
      </c>
      <c r="AV50" s="155">
        <v>50</v>
      </c>
      <c r="AW50" s="155">
        <v>50</v>
      </c>
      <c r="AX50" s="155">
        <v>50</v>
      </c>
      <c r="AY50" s="155">
        <v>50</v>
      </c>
      <c r="AZ50" s="155">
        <v>50</v>
      </c>
      <c r="BA50" s="155">
        <v>50</v>
      </c>
      <c r="BB50" s="155">
        <v>50</v>
      </c>
      <c r="BC50" s="155">
        <v>50</v>
      </c>
      <c r="BD50" s="155">
        <v>50</v>
      </c>
      <c r="BE50" s="155">
        <v>50</v>
      </c>
      <c r="BF50" s="155">
        <v>50</v>
      </c>
      <c r="BG50" s="155">
        <v>50</v>
      </c>
    </row>
    <row r="51" spans="1:59" s="71" customFormat="1" ht="16.5" customHeight="1" x14ac:dyDescent="0.2">
      <c r="A51" s="45"/>
      <c r="B51" s="72" t="s">
        <v>56</v>
      </c>
      <c r="C51" s="64" t="s">
        <v>37</v>
      </c>
      <c r="D51" s="78">
        <v>30403392</v>
      </c>
      <c r="E51" s="142">
        <v>2235962</v>
      </c>
      <c r="F51" s="139">
        <v>1509794</v>
      </c>
      <c r="G51" s="139">
        <v>1310000</v>
      </c>
      <c r="H51" s="139">
        <v>1776133</v>
      </c>
      <c r="I51" s="139">
        <v>3414822</v>
      </c>
      <c r="J51" s="139">
        <v>3289918</v>
      </c>
      <c r="K51" s="139">
        <v>3387688</v>
      </c>
      <c r="L51" s="139">
        <v>3369466</v>
      </c>
      <c r="M51" s="139">
        <v>3277891</v>
      </c>
      <c r="N51" s="139">
        <v>3482838</v>
      </c>
      <c r="O51" s="139">
        <v>3469187</v>
      </c>
      <c r="P51" s="140">
        <v>3647994</v>
      </c>
      <c r="Q51" s="141">
        <f>SUM(E51:P51)</f>
        <v>34171693</v>
      </c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1">
        <f>SUM(R51:AC51)</f>
        <v>0</v>
      </c>
      <c r="AE51" s="142">
        <f>AE38</f>
        <v>0</v>
      </c>
      <c r="AF51" s="139">
        <f t="shared" ref="AF51:AL51" si="57">AF38</f>
        <v>0</v>
      </c>
      <c r="AG51" s="76">
        <f t="shared" si="57"/>
        <v>0</v>
      </c>
      <c r="AH51" s="76">
        <f t="shared" si="57"/>
        <v>0</v>
      </c>
      <c r="AI51" s="76">
        <f t="shared" si="57"/>
        <v>0</v>
      </c>
      <c r="AJ51" s="76">
        <f t="shared" si="57"/>
        <v>0</v>
      </c>
      <c r="AK51" s="76">
        <f t="shared" si="57"/>
        <v>0</v>
      </c>
      <c r="AL51" s="76">
        <f t="shared" si="57"/>
        <v>0</v>
      </c>
      <c r="AM51" s="76">
        <v>175429.99006951341</v>
      </c>
      <c r="AN51" s="76">
        <v>355625.62065541215</v>
      </c>
      <c r="AO51" s="76">
        <v>360736.8421052632</v>
      </c>
      <c r="AP51" s="77">
        <v>352202.58192651445</v>
      </c>
      <c r="AQ51" s="80">
        <f>SUM(AE51:AP51)</f>
        <v>1243995.0347567031</v>
      </c>
      <c r="AR51" s="208">
        <v>321440.91360476671</v>
      </c>
      <c r="AS51" s="208">
        <v>295490.5660377359</v>
      </c>
      <c r="AT51" s="208">
        <v>332736.8421052632</v>
      </c>
      <c r="AU51" s="208">
        <v>329412.11519364454</v>
      </c>
      <c r="AV51" s="208">
        <v>341183.71400198614</v>
      </c>
      <c r="AW51" s="208">
        <v>330173.78351539228</v>
      </c>
      <c r="AX51" s="208">
        <v>366059.58291956305</v>
      </c>
      <c r="AY51" s="208">
        <v>396344.58788480639</v>
      </c>
      <c r="AZ51" s="208">
        <v>416523.3366434956</v>
      </c>
      <c r="BA51" s="208">
        <v>455398.21251241316</v>
      </c>
      <c r="BB51" s="208">
        <v>465125.12413108244</v>
      </c>
      <c r="BC51" s="208">
        <v>492193.64448857994</v>
      </c>
      <c r="BD51" s="79">
        <f>SUM(AR51:BC51)</f>
        <v>4542082.4230387295</v>
      </c>
      <c r="BE51" s="79">
        <v>5125470.7050645491</v>
      </c>
      <c r="BF51" s="79">
        <v>6217693.1479642522</v>
      </c>
      <c r="BG51" s="79">
        <v>8009649.4538232386</v>
      </c>
    </row>
    <row r="52" spans="1:59" ht="16.5" customHeight="1" x14ac:dyDescent="0.2">
      <c r="A52" s="45"/>
      <c r="B52" s="30" t="s">
        <v>12</v>
      </c>
      <c r="C52" s="64" t="s">
        <v>8</v>
      </c>
      <c r="D52" s="86">
        <v>608.06999999999994</v>
      </c>
      <c r="E52" s="83">
        <v>44.372999999999998</v>
      </c>
      <c r="F52" s="84">
        <v>29.103999999999999</v>
      </c>
      <c r="G52" s="84">
        <v>26.050999999999998</v>
      </c>
      <c r="H52" s="84">
        <v>34.192</v>
      </c>
      <c r="I52" s="84">
        <v>68.296000000000006</v>
      </c>
      <c r="J52" s="84">
        <v>65.798000000000002</v>
      </c>
      <c r="K52" s="84">
        <v>67.754000000000005</v>
      </c>
      <c r="L52" s="84">
        <v>67.388999999999996</v>
      </c>
      <c r="M52" s="84">
        <v>65.558000000000007</v>
      </c>
      <c r="N52" s="84">
        <v>69.656999999999996</v>
      </c>
      <c r="O52" s="84">
        <v>69.384</v>
      </c>
      <c r="P52" s="85">
        <v>72.959999999999994</v>
      </c>
      <c r="Q52" s="86">
        <f>SUM(E52:P52)</f>
        <v>680.51600000000008</v>
      </c>
      <c r="R52" s="83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5"/>
      <c r="AD52" s="86">
        <f>ROUND((AD50*AD51/1000000),3)</f>
        <v>0</v>
      </c>
      <c r="AE52" s="83">
        <f>ROUND((AE50*AE51/1000000),3)</f>
        <v>0</v>
      </c>
      <c r="AF52" s="84">
        <f>ROUND((AF50*AF51/1000000),3)</f>
        <v>0</v>
      </c>
      <c r="AG52" s="84">
        <f t="shared" ref="AG52:BG52" si="58">ROUND((AG50*AG51/1000000),3)</f>
        <v>0</v>
      </c>
      <c r="AH52" s="84">
        <f t="shared" si="58"/>
        <v>0</v>
      </c>
      <c r="AI52" s="84">
        <f t="shared" si="58"/>
        <v>0</v>
      </c>
      <c r="AJ52" s="84">
        <f t="shared" si="58"/>
        <v>0</v>
      </c>
      <c r="AK52" s="84">
        <f t="shared" si="58"/>
        <v>0</v>
      </c>
      <c r="AL52" s="84">
        <f t="shared" si="58"/>
        <v>0</v>
      </c>
      <c r="AM52" s="145">
        <f t="shared" si="58"/>
        <v>8.7710000000000008</v>
      </c>
      <c r="AN52" s="145">
        <f t="shared" si="58"/>
        <v>17.780999999999999</v>
      </c>
      <c r="AO52" s="145">
        <f t="shared" si="58"/>
        <v>18.036999999999999</v>
      </c>
      <c r="AP52" s="146">
        <f t="shared" si="58"/>
        <v>17.61</v>
      </c>
      <c r="AQ52" s="86">
        <f t="shared" si="58"/>
        <v>62.2</v>
      </c>
      <c r="AR52" s="86">
        <f t="shared" si="58"/>
        <v>16.071999999999999</v>
      </c>
      <c r="AS52" s="86">
        <f t="shared" si="58"/>
        <v>14.775</v>
      </c>
      <c r="AT52" s="86">
        <f t="shared" si="58"/>
        <v>16.637</v>
      </c>
      <c r="AU52" s="86">
        <f t="shared" si="58"/>
        <v>16.471</v>
      </c>
      <c r="AV52" s="86">
        <f t="shared" si="58"/>
        <v>17.059000000000001</v>
      </c>
      <c r="AW52" s="86">
        <f t="shared" si="58"/>
        <v>16.509</v>
      </c>
      <c r="AX52" s="86">
        <f t="shared" si="58"/>
        <v>18.303000000000001</v>
      </c>
      <c r="AY52" s="86">
        <f t="shared" si="58"/>
        <v>19.817</v>
      </c>
      <c r="AZ52" s="86">
        <f t="shared" si="58"/>
        <v>20.826000000000001</v>
      </c>
      <c r="BA52" s="86">
        <f t="shared" si="58"/>
        <v>22.77</v>
      </c>
      <c r="BB52" s="86">
        <f t="shared" si="58"/>
        <v>23.256</v>
      </c>
      <c r="BC52" s="86">
        <f t="shared" si="58"/>
        <v>24.61</v>
      </c>
      <c r="BD52" s="86">
        <f>SUM(AR52:BC52)</f>
        <v>227.10500000000002</v>
      </c>
      <c r="BE52" s="86">
        <f t="shared" si="58"/>
        <v>256.274</v>
      </c>
      <c r="BF52" s="86">
        <f t="shared" si="58"/>
        <v>310.88499999999999</v>
      </c>
      <c r="BG52" s="86">
        <f t="shared" si="58"/>
        <v>400.48200000000003</v>
      </c>
    </row>
    <row r="53" spans="1:59" ht="16.5" customHeight="1" x14ac:dyDescent="0.2">
      <c r="A53" s="45"/>
      <c r="B53" s="46" t="s">
        <v>17</v>
      </c>
      <c r="C53" s="64" t="s">
        <v>9</v>
      </c>
      <c r="D53" s="65">
        <v>145882</v>
      </c>
      <c r="E53" s="88">
        <f>128301.39/1.18</f>
        <v>108729.99152542373</v>
      </c>
      <c r="F53" s="69">
        <f t="shared" ref="F53:P53" si="59">E53</f>
        <v>108729.99152542373</v>
      </c>
      <c r="G53" s="69">
        <f t="shared" si="59"/>
        <v>108729.99152542373</v>
      </c>
      <c r="H53" s="69">
        <f t="shared" si="59"/>
        <v>108729.99152542373</v>
      </c>
      <c r="I53" s="69">
        <f t="shared" si="59"/>
        <v>108729.99152542373</v>
      </c>
      <c r="J53" s="69">
        <f t="shared" si="59"/>
        <v>108729.99152542373</v>
      </c>
      <c r="K53" s="69">
        <f t="shared" si="59"/>
        <v>108729.99152542373</v>
      </c>
      <c r="L53" s="69">
        <f t="shared" si="59"/>
        <v>108729.99152542373</v>
      </c>
      <c r="M53" s="69">
        <f t="shared" si="59"/>
        <v>108729.99152542373</v>
      </c>
      <c r="N53" s="69">
        <f t="shared" si="59"/>
        <v>108729.99152542373</v>
      </c>
      <c r="O53" s="69">
        <f t="shared" si="59"/>
        <v>108729.99152542373</v>
      </c>
      <c r="P53" s="68">
        <f t="shared" si="59"/>
        <v>108729.99152542373</v>
      </c>
      <c r="Q53" s="65">
        <f>AVERAGE(E53:P53)</f>
        <v>108729.99152542373</v>
      </c>
      <c r="R53" s="88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8"/>
      <c r="AD53" s="89">
        <f>(Q53)</f>
        <v>108729.99152542373</v>
      </c>
      <c r="AE53" s="88">
        <f>ROUND((AD53),0)</f>
        <v>108730</v>
      </c>
      <c r="AF53" s="69">
        <f t="shared" ref="AF53:AP53" si="60">AE53</f>
        <v>108730</v>
      </c>
      <c r="AG53" s="69">
        <f t="shared" si="60"/>
        <v>108730</v>
      </c>
      <c r="AH53" s="69">
        <f t="shared" si="60"/>
        <v>108730</v>
      </c>
      <c r="AI53" s="69">
        <f t="shared" si="60"/>
        <v>108730</v>
      </c>
      <c r="AJ53" s="69">
        <f t="shared" si="60"/>
        <v>108730</v>
      </c>
      <c r="AK53" s="69">
        <f t="shared" si="60"/>
        <v>108730</v>
      </c>
      <c r="AL53" s="69">
        <f t="shared" si="60"/>
        <v>108730</v>
      </c>
      <c r="AM53" s="69">
        <f t="shared" si="60"/>
        <v>108730</v>
      </c>
      <c r="AN53" s="69">
        <f t="shared" si="60"/>
        <v>108730</v>
      </c>
      <c r="AO53" s="69">
        <f t="shared" si="60"/>
        <v>108730</v>
      </c>
      <c r="AP53" s="68">
        <f t="shared" si="60"/>
        <v>108730</v>
      </c>
      <c r="AQ53" s="65">
        <f>(AD53)</f>
        <v>108729.99152542373</v>
      </c>
      <c r="AR53" s="65">
        <f t="shared" ref="AR53:BC53" si="61">AQ53</f>
        <v>108729.99152542373</v>
      </c>
      <c r="AS53" s="65">
        <f t="shared" si="61"/>
        <v>108729.99152542373</v>
      </c>
      <c r="AT53" s="65">
        <f t="shared" si="61"/>
        <v>108729.99152542373</v>
      </c>
      <c r="AU53" s="65">
        <f t="shared" si="61"/>
        <v>108729.99152542373</v>
      </c>
      <c r="AV53" s="65">
        <f t="shared" si="61"/>
        <v>108729.99152542373</v>
      </c>
      <c r="AW53" s="65">
        <f t="shared" si="61"/>
        <v>108729.99152542373</v>
      </c>
      <c r="AX53" s="65">
        <f t="shared" si="61"/>
        <v>108729.99152542373</v>
      </c>
      <c r="AY53" s="65">
        <f t="shared" si="61"/>
        <v>108729.99152542373</v>
      </c>
      <c r="AZ53" s="65">
        <f t="shared" si="61"/>
        <v>108729.99152542373</v>
      </c>
      <c r="BA53" s="65">
        <f t="shared" si="61"/>
        <v>108729.99152542373</v>
      </c>
      <c r="BB53" s="65">
        <f t="shared" si="61"/>
        <v>108729.99152542373</v>
      </c>
      <c r="BC53" s="65">
        <f t="shared" si="61"/>
        <v>108729.99152542373</v>
      </c>
      <c r="BD53" s="65">
        <f>(AQ53)</f>
        <v>108729.99152542373</v>
      </c>
      <c r="BE53" s="65">
        <f>(BD53)</f>
        <v>108729.99152542373</v>
      </c>
      <c r="BF53" s="65">
        <f>(BE53)</f>
        <v>108729.99152542373</v>
      </c>
      <c r="BG53" s="65">
        <f>(BF53)</f>
        <v>108729.99152542373</v>
      </c>
    </row>
    <row r="54" spans="1:59" ht="16.5" customHeight="1" thickBot="1" x14ac:dyDescent="0.25">
      <c r="A54" s="90"/>
      <c r="B54" s="91" t="s">
        <v>58</v>
      </c>
      <c r="C54" s="92" t="s">
        <v>10</v>
      </c>
      <c r="D54" s="93">
        <v>88706.468000000008</v>
      </c>
      <c r="E54" s="94">
        <f t="shared" ref="E54:P54" si="62">ROUND((E53*E52/1000),3)</f>
        <v>4824.6760000000004</v>
      </c>
      <c r="F54" s="95">
        <f t="shared" si="62"/>
        <v>3164.4780000000001</v>
      </c>
      <c r="G54" s="95">
        <f t="shared" si="62"/>
        <v>2832.5250000000001</v>
      </c>
      <c r="H54" s="95">
        <f t="shared" si="62"/>
        <v>3717.6959999999999</v>
      </c>
      <c r="I54" s="95">
        <f t="shared" si="62"/>
        <v>7425.8239999999996</v>
      </c>
      <c r="J54" s="95">
        <f t="shared" si="62"/>
        <v>7154.2160000000003</v>
      </c>
      <c r="K54" s="95">
        <f t="shared" si="62"/>
        <v>7366.8919999999998</v>
      </c>
      <c r="L54" s="95">
        <f t="shared" si="62"/>
        <v>7327.2049999999999</v>
      </c>
      <c r="M54" s="95">
        <f t="shared" si="62"/>
        <v>7128.1210000000001</v>
      </c>
      <c r="N54" s="95">
        <f t="shared" si="62"/>
        <v>7573.8050000000003</v>
      </c>
      <c r="O54" s="95">
        <f t="shared" si="62"/>
        <v>7544.1220000000003</v>
      </c>
      <c r="P54" s="148">
        <f t="shared" si="62"/>
        <v>7932.94</v>
      </c>
      <c r="Q54" s="93">
        <f>SUM(E54:P54)</f>
        <v>73992.5</v>
      </c>
      <c r="R54" s="94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3">
        <f>SUM(R54:AC54)</f>
        <v>0</v>
      </c>
      <c r="AE54" s="94">
        <f t="shared" ref="AE54:AL54" si="63">ROUND((AE53*AE52/1000*1.41),3)</f>
        <v>0</v>
      </c>
      <c r="AF54" s="95">
        <f t="shared" si="63"/>
        <v>0</v>
      </c>
      <c r="AG54" s="95">
        <f t="shared" si="63"/>
        <v>0</v>
      </c>
      <c r="AH54" s="95">
        <f t="shared" si="63"/>
        <v>0</v>
      </c>
      <c r="AI54" s="95">
        <f t="shared" si="63"/>
        <v>0</v>
      </c>
      <c r="AJ54" s="95">
        <f t="shared" si="63"/>
        <v>0</v>
      </c>
      <c r="AK54" s="95">
        <f t="shared" si="63"/>
        <v>0</v>
      </c>
      <c r="AL54" s="95">
        <f t="shared" si="63"/>
        <v>0</v>
      </c>
      <c r="AM54" s="95">
        <f t="shared" ref="AM54:BG54" si="64">ROUND((AM53*AM52/1000*1.32),3)</f>
        <v>1258.845</v>
      </c>
      <c r="AN54" s="95">
        <f t="shared" si="64"/>
        <v>2551.9929999999999</v>
      </c>
      <c r="AO54" s="95">
        <f t="shared" si="64"/>
        <v>2588.7350000000001</v>
      </c>
      <c r="AP54" s="95">
        <f t="shared" si="64"/>
        <v>2527.451</v>
      </c>
      <c r="AQ54" s="93">
        <f t="shared" si="64"/>
        <v>8927.1669999999995</v>
      </c>
      <c r="AR54" s="209">
        <f t="shared" si="64"/>
        <v>2306.7109999999998</v>
      </c>
      <c r="AS54" s="209">
        <f t="shared" si="64"/>
        <v>2120.5610000000001</v>
      </c>
      <c r="AT54" s="209">
        <f t="shared" si="64"/>
        <v>2387.8020000000001</v>
      </c>
      <c r="AU54" s="209">
        <f t="shared" si="64"/>
        <v>2363.9769999999999</v>
      </c>
      <c r="AV54" s="209">
        <f t="shared" si="64"/>
        <v>2448.3690000000001</v>
      </c>
      <c r="AW54" s="209">
        <f t="shared" si="64"/>
        <v>2369.431</v>
      </c>
      <c r="AX54" s="209">
        <f t="shared" si="64"/>
        <v>2626.9119999999998</v>
      </c>
      <c r="AY54" s="209">
        <f t="shared" si="64"/>
        <v>2844.2069999999999</v>
      </c>
      <c r="AZ54" s="209">
        <f t="shared" si="64"/>
        <v>2989.0219999999999</v>
      </c>
      <c r="BA54" s="209">
        <f t="shared" si="64"/>
        <v>3268.0320000000002</v>
      </c>
      <c r="BB54" s="209">
        <f t="shared" si="64"/>
        <v>3337.7849999999999</v>
      </c>
      <c r="BC54" s="209">
        <f t="shared" si="64"/>
        <v>3532.116</v>
      </c>
      <c r="BD54" s="95">
        <f t="shared" si="64"/>
        <v>32594.924999999999</v>
      </c>
      <c r="BE54" s="95">
        <f t="shared" si="64"/>
        <v>36781.364000000001</v>
      </c>
      <c r="BF54" s="95">
        <f t="shared" si="64"/>
        <v>44619.330999999998</v>
      </c>
      <c r="BG54" s="95">
        <f t="shared" si="64"/>
        <v>57478.614000000001</v>
      </c>
    </row>
    <row r="55" spans="1:59" s="105" customFormat="1" ht="16.5" hidden="1" customHeight="1" x14ac:dyDescent="0.2">
      <c r="A55" s="159"/>
      <c r="B55" s="160" t="s">
        <v>13</v>
      </c>
      <c r="C55" s="161" t="s">
        <v>10</v>
      </c>
      <c r="D55" s="162">
        <v>15967.160999999978</v>
      </c>
      <c r="E55" s="163">
        <f>E56-E54</f>
        <v>868.44200000000001</v>
      </c>
      <c r="F55" s="164">
        <f>F56-F54</f>
        <v>569.60599999999977</v>
      </c>
      <c r="G55" s="164">
        <f t="shared" ref="G55:P55" si="65">G56-G54</f>
        <v>509.85500000000002</v>
      </c>
      <c r="H55" s="164">
        <f t="shared" si="65"/>
        <v>669.1850000000004</v>
      </c>
      <c r="I55" s="164">
        <f t="shared" si="65"/>
        <v>1336.6480000000001</v>
      </c>
      <c r="J55" s="164">
        <f t="shared" si="65"/>
        <v>1287.759</v>
      </c>
      <c r="K55" s="164">
        <f t="shared" si="65"/>
        <v>1326.0410000000011</v>
      </c>
      <c r="L55" s="164">
        <f t="shared" si="65"/>
        <v>1318.8970000000008</v>
      </c>
      <c r="M55" s="164">
        <f t="shared" si="65"/>
        <v>1283.0620000000008</v>
      </c>
      <c r="N55" s="164">
        <f t="shared" si="65"/>
        <v>1363.2849999999999</v>
      </c>
      <c r="O55" s="164">
        <f t="shared" si="65"/>
        <v>1357.942</v>
      </c>
      <c r="P55" s="165">
        <f t="shared" si="65"/>
        <v>1427.929000000001</v>
      </c>
      <c r="Q55" s="162">
        <f>Q56-Q54</f>
        <v>13318.651000000013</v>
      </c>
      <c r="R55" s="163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5"/>
      <c r="AD55" s="162">
        <f>AD56-AD54</f>
        <v>0</v>
      </c>
      <c r="AE55" s="163">
        <f>AE56-AE54</f>
        <v>0</v>
      </c>
      <c r="AF55" s="164">
        <f>AF56-AF54</f>
        <v>0</v>
      </c>
      <c r="AG55" s="164">
        <f t="shared" ref="AG55:AP55" si="66">AG56-AG54</f>
        <v>0</v>
      </c>
      <c r="AH55" s="164">
        <f t="shared" si="66"/>
        <v>0</v>
      </c>
      <c r="AI55" s="164">
        <f t="shared" si="66"/>
        <v>0</v>
      </c>
      <c r="AJ55" s="164">
        <f t="shared" si="66"/>
        <v>0</v>
      </c>
      <c r="AK55" s="164">
        <f t="shared" si="66"/>
        <v>0</v>
      </c>
      <c r="AL55" s="164">
        <f t="shared" si="66"/>
        <v>0</v>
      </c>
      <c r="AM55" s="164">
        <f t="shared" si="66"/>
        <v>226.59199999999987</v>
      </c>
      <c r="AN55" s="164">
        <f t="shared" si="66"/>
        <v>459.35899999999992</v>
      </c>
      <c r="AO55" s="164">
        <f t="shared" si="66"/>
        <v>465.97199999999975</v>
      </c>
      <c r="AP55" s="165">
        <f t="shared" si="66"/>
        <v>454.9409999999998</v>
      </c>
      <c r="AQ55" s="162">
        <f>AQ56-AQ54</f>
        <v>1606.8900000000012</v>
      </c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>
        <f>BD56-BD54</f>
        <v>5867.0870000000032</v>
      </c>
      <c r="BE55" s="162">
        <f>BE56-BE54</f>
        <v>6620.6460000000006</v>
      </c>
      <c r="BF55" s="162">
        <f>BF56-BF54</f>
        <v>8031.4800000000032</v>
      </c>
      <c r="BG55" s="162">
        <f>BG56-BG54</f>
        <v>10346.150999999998</v>
      </c>
    </row>
    <row r="56" spans="1:59" ht="16.5" hidden="1" customHeight="1" x14ac:dyDescent="0.2">
      <c r="A56" s="106"/>
      <c r="B56" s="107" t="s">
        <v>39</v>
      </c>
      <c r="C56" s="31" t="s">
        <v>10</v>
      </c>
      <c r="D56" s="108">
        <v>104673.62899999999</v>
      </c>
      <c r="E56" s="109">
        <f>ROUND((E54*1.18),3)</f>
        <v>5693.1180000000004</v>
      </c>
      <c r="F56" s="110">
        <f>ROUND((F54*1.18),3)</f>
        <v>3734.0839999999998</v>
      </c>
      <c r="G56" s="110">
        <f t="shared" ref="G56:P56" si="67">ROUND((G54*1.18),3)</f>
        <v>3342.38</v>
      </c>
      <c r="H56" s="110">
        <f t="shared" si="67"/>
        <v>4386.8810000000003</v>
      </c>
      <c r="I56" s="110">
        <f t="shared" si="67"/>
        <v>8762.4719999999998</v>
      </c>
      <c r="J56" s="110">
        <f t="shared" si="67"/>
        <v>8441.9750000000004</v>
      </c>
      <c r="K56" s="110">
        <f t="shared" si="67"/>
        <v>8692.9330000000009</v>
      </c>
      <c r="L56" s="110">
        <f t="shared" si="67"/>
        <v>8646.1020000000008</v>
      </c>
      <c r="M56" s="110">
        <f t="shared" si="67"/>
        <v>8411.1830000000009</v>
      </c>
      <c r="N56" s="110">
        <f t="shared" si="67"/>
        <v>8937.09</v>
      </c>
      <c r="O56" s="110">
        <f t="shared" si="67"/>
        <v>8902.0640000000003</v>
      </c>
      <c r="P56" s="111">
        <f t="shared" si="67"/>
        <v>9360.8690000000006</v>
      </c>
      <c r="Q56" s="108">
        <f>SUM(E56:P56)</f>
        <v>87311.151000000013</v>
      </c>
      <c r="R56" s="109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1"/>
      <c r="AD56" s="108">
        <f>ROUND((AD54*1.18),3)</f>
        <v>0</v>
      </c>
      <c r="AE56" s="109">
        <f>ROUND((AE54*1.18),3)</f>
        <v>0</v>
      </c>
      <c r="AF56" s="110">
        <f>ROUND((AF54*1.18),3)</f>
        <v>0</v>
      </c>
      <c r="AG56" s="110">
        <f t="shared" ref="AG56:AP56" si="68">ROUND((AG54*1.18),3)</f>
        <v>0</v>
      </c>
      <c r="AH56" s="110">
        <f t="shared" si="68"/>
        <v>0</v>
      </c>
      <c r="AI56" s="110">
        <f t="shared" si="68"/>
        <v>0</v>
      </c>
      <c r="AJ56" s="110">
        <f t="shared" si="68"/>
        <v>0</v>
      </c>
      <c r="AK56" s="110">
        <f t="shared" si="68"/>
        <v>0</v>
      </c>
      <c r="AL56" s="110">
        <f t="shared" si="68"/>
        <v>0</v>
      </c>
      <c r="AM56" s="110">
        <f t="shared" si="68"/>
        <v>1485.4369999999999</v>
      </c>
      <c r="AN56" s="110">
        <f t="shared" si="68"/>
        <v>3011.3519999999999</v>
      </c>
      <c r="AO56" s="110">
        <f t="shared" si="68"/>
        <v>3054.7069999999999</v>
      </c>
      <c r="AP56" s="111">
        <f t="shared" si="68"/>
        <v>2982.3919999999998</v>
      </c>
      <c r="AQ56" s="108">
        <f>ROUND((AQ54*1.18),3)</f>
        <v>10534.057000000001</v>
      </c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>
        <f>ROUND((BD54*1.18),3)</f>
        <v>38462.012000000002</v>
      </c>
      <c r="BE56" s="108">
        <f>ROUND((BE54*1.18),3)</f>
        <v>43402.01</v>
      </c>
      <c r="BF56" s="108">
        <f>ROUND((BF54*1.18),3)</f>
        <v>52650.811000000002</v>
      </c>
      <c r="BG56" s="108">
        <f>ROUND((BG54*1.18),3)</f>
        <v>67824.764999999999</v>
      </c>
    </row>
    <row r="57" spans="1:59" ht="16.5" hidden="1" customHeight="1" x14ac:dyDescent="0.2">
      <c r="A57" s="112"/>
      <c r="B57" s="113" t="s">
        <v>3</v>
      </c>
      <c r="C57" s="114" t="s">
        <v>10</v>
      </c>
      <c r="D57" s="115">
        <v>104673.62899999999</v>
      </c>
      <c r="E57" s="116">
        <f>E56</f>
        <v>5693.1180000000004</v>
      </c>
      <c r="F57" s="117">
        <f t="shared" ref="F57:P57" si="69">F56</f>
        <v>3734.0839999999998</v>
      </c>
      <c r="G57" s="117">
        <f t="shared" si="69"/>
        <v>3342.38</v>
      </c>
      <c r="H57" s="117">
        <f t="shared" si="69"/>
        <v>4386.8810000000003</v>
      </c>
      <c r="I57" s="117">
        <f t="shared" si="69"/>
        <v>8762.4719999999998</v>
      </c>
      <c r="J57" s="117">
        <f t="shared" si="69"/>
        <v>8441.9750000000004</v>
      </c>
      <c r="K57" s="117">
        <f t="shared" si="69"/>
        <v>8692.9330000000009</v>
      </c>
      <c r="L57" s="117">
        <f t="shared" si="69"/>
        <v>8646.1020000000008</v>
      </c>
      <c r="M57" s="117">
        <f t="shared" si="69"/>
        <v>8411.1830000000009</v>
      </c>
      <c r="N57" s="117">
        <f t="shared" si="69"/>
        <v>8937.09</v>
      </c>
      <c r="O57" s="117">
        <f t="shared" si="69"/>
        <v>8902.0640000000003</v>
      </c>
      <c r="P57" s="118">
        <f t="shared" si="69"/>
        <v>9360.8690000000006</v>
      </c>
      <c r="Q57" s="115">
        <f>Q56</f>
        <v>87311.151000000013</v>
      </c>
      <c r="R57" s="116">
        <f>R56</f>
        <v>0</v>
      </c>
      <c r="S57" s="117">
        <f t="shared" ref="S57:AC57" si="70">S56</f>
        <v>0</v>
      </c>
      <c r="T57" s="117">
        <f t="shared" si="70"/>
        <v>0</v>
      </c>
      <c r="U57" s="117">
        <f t="shared" si="70"/>
        <v>0</v>
      </c>
      <c r="V57" s="117">
        <f t="shared" si="70"/>
        <v>0</v>
      </c>
      <c r="W57" s="117">
        <f t="shared" si="70"/>
        <v>0</v>
      </c>
      <c r="X57" s="117">
        <f t="shared" si="70"/>
        <v>0</v>
      </c>
      <c r="Y57" s="117">
        <f t="shared" si="70"/>
        <v>0</v>
      </c>
      <c r="Z57" s="117">
        <f t="shared" si="70"/>
        <v>0</v>
      </c>
      <c r="AA57" s="117">
        <f t="shared" si="70"/>
        <v>0</v>
      </c>
      <c r="AB57" s="117">
        <f t="shared" si="70"/>
        <v>0</v>
      </c>
      <c r="AC57" s="118">
        <f t="shared" si="70"/>
        <v>0</v>
      </c>
      <c r="AD57" s="115">
        <f>AD56</f>
        <v>0</v>
      </c>
      <c r="AE57" s="116">
        <f>AE56</f>
        <v>0</v>
      </c>
      <c r="AF57" s="117">
        <f t="shared" ref="AF57:AP57" si="71">AF56</f>
        <v>0</v>
      </c>
      <c r="AG57" s="117">
        <f t="shared" si="71"/>
        <v>0</v>
      </c>
      <c r="AH57" s="117">
        <f t="shared" si="71"/>
        <v>0</v>
      </c>
      <c r="AI57" s="117">
        <f t="shared" si="71"/>
        <v>0</v>
      </c>
      <c r="AJ57" s="117">
        <f t="shared" si="71"/>
        <v>0</v>
      </c>
      <c r="AK57" s="117">
        <f t="shared" si="71"/>
        <v>0</v>
      </c>
      <c r="AL57" s="117">
        <f t="shared" si="71"/>
        <v>0</v>
      </c>
      <c r="AM57" s="117">
        <f t="shared" si="71"/>
        <v>1485.4369999999999</v>
      </c>
      <c r="AN57" s="117">
        <f t="shared" si="71"/>
        <v>3011.3519999999999</v>
      </c>
      <c r="AO57" s="117">
        <f t="shared" si="71"/>
        <v>3054.7069999999999</v>
      </c>
      <c r="AP57" s="118">
        <f t="shared" si="71"/>
        <v>2982.3919999999998</v>
      </c>
      <c r="AQ57" s="115">
        <f>AQ56</f>
        <v>10534.057000000001</v>
      </c>
      <c r="AR57" s="115"/>
      <c r="AS57" s="115"/>
      <c r="AT57" s="115"/>
      <c r="AU57" s="115"/>
      <c r="AV57" s="115"/>
      <c r="AW57" s="115"/>
      <c r="AX57" s="115"/>
      <c r="AY57" s="115"/>
      <c r="AZ57" s="115"/>
      <c r="BA57" s="115"/>
      <c r="BB57" s="115"/>
      <c r="BC57" s="115"/>
      <c r="BD57" s="115">
        <f>BD56</f>
        <v>38462.012000000002</v>
      </c>
      <c r="BE57" s="115">
        <f>BE56</f>
        <v>43402.01</v>
      </c>
      <c r="BF57" s="115">
        <f>BF56</f>
        <v>52650.811000000002</v>
      </c>
      <c r="BG57" s="115">
        <f>BG56</f>
        <v>67824.764999999999</v>
      </c>
    </row>
    <row r="58" spans="1:59" x14ac:dyDescent="0.2">
      <c r="A58" s="166"/>
      <c r="B58" s="166"/>
      <c r="C58" s="167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</row>
    <row r="59" spans="1:59" hidden="1" x14ac:dyDescent="0.2">
      <c r="A59" s="3"/>
      <c r="B59" s="5" t="s">
        <v>60</v>
      </c>
      <c r="C59" s="3"/>
      <c r="D59" s="169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</row>
    <row r="60" spans="1:59" hidden="1" x14ac:dyDescent="0.2">
      <c r="A60" s="170"/>
      <c r="B60" s="171" t="s">
        <v>61</v>
      </c>
      <c r="C60" s="172" t="s">
        <v>10</v>
      </c>
      <c r="D60" s="169" t="e">
        <f>D21+D35+D48+#REF!+#REF!+#REF!+#REF!+#REF!+#REF!+#REF!+#REF!+#REF!+#REF!+#REF!+#REF!</f>
        <v>#REF!</v>
      </c>
      <c r="E60" s="169" t="e">
        <f>E21+E35+E48+#REF!+#REF!+#REF!+#REF!+#REF!+#REF!+#REF!+#REF!+#REF!+#REF!+#REF!+#REF!</f>
        <v>#REF!</v>
      </c>
      <c r="F60" s="169" t="e">
        <f>F21+F35+F48+#REF!+#REF!+#REF!+#REF!+#REF!+#REF!+#REF!+#REF!+#REF!+#REF!+#REF!+#REF!</f>
        <v>#REF!</v>
      </c>
      <c r="G60" s="169" t="e">
        <f>G21+G35+G48+#REF!+#REF!+#REF!+#REF!+#REF!+#REF!+#REF!+#REF!+#REF!+#REF!+#REF!+#REF!</f>
        <v>#REF!</v>
      </c>
      <c r="H60" s="169" t="e">
        <f>H21+H35+H48+#REF!+#REF!+#REF!+#REF!+#REF!+#REF!+#REF!+#REF!+#REF!+#REF!+#REF!+#REF!</f>
        <v>#REF!</v>
      </c>
      <c r="I60" s="169" t="e">
        <f>I21+I35+I48+#REF!+#REF!+#REF!+#REF!+#REF!+#REF!+#REF!+#REF!+#REF!+#REF!+#REF!+#REF!</f>
        <v>#REF!</v>
      </c>
      <c r="J60" s="169" t="e">
        <f>J21+J35+J48+#REF!+#REF!+#REF!+#REF!+#REF!+#REF!+#REF!+#REF!+#REF!+#REF!+#REF!+#REF!</f>
        <v>#REF!</v>
      </c>
      <c r="K60" s="169" t="e">
        <f>K21+K35+K48+#REF!+#REF!+#REF!+#REF!+#REF!+#REF!+#REF!+#REF!+#REF!+#REF!+#REF!+#REF!</f>
        <v>#REF!</v>
      </c>
      <c r="L60" s="169" t="e">
        <f>L21+L35+L48+#REF!+#REF!+#REF!+#REF!+#REF!+#REF!+#REF!+#REF!+#REF!+#REF!+#REF!+#REF!</f>
        <v>#REF!</v>
      </c>
      <c r="M60" s="169" t="e">
        <f>M21+M35+M48+#REF!+#REF!+#REF!+#REF!+#REF!+#REF!+#REF!+#REF!+#REF!+#REF!+#REF!+#REF!</f>
        <v>#REF!</v>
      </c>
      <c r="N60" s="169" t="e">
        <f>N21+N35+N48+#REF!+#REF!+#REF!+#REF!+#REF!+#REF!+#REF!+#REF!+#REF!+#REF!+#REF!+#REF!</f>
        <v>#REF!</v>
      </c>
      <c r="O60" s="169" t="e">
        <f>O21+O35+O48+#REF!+#REF!+#REF!+#REF!+#REF!+#REF!+#REF!+#REF!+#REF!+#REF!+#REF!+#REF!</f>
        <v>#REF!</v>
      </c>
      <c r="P60" s="169" t="e">
        <f>P21+P35+P48+#REF!+#REF!+#REF!+#REF!+#REF!+#REF!+#REF!+#REF!+#REF!+#REF!+#REF!+#REF!</f>
        <v>#REF!</v>
      </c>
      <c r="Q60" s="169" t="e">
        <f>Q21+Q35+Q48+#REF!+#REF!+#REF!+#REF!+#REF!+#REF!+#REF!+#REF!+#REF!+#REF!+#REF!+#REF!</f>
        <v>#REF!</v>
      </c>
      <c r="R60" s="169" t="e">
        <f>R21+R35+R48+#REF!+#REF!+#REF!+#REF!+#REF!+#REF!+#REF!+#REF!+#REF!+#REF!+#REF!+#REF!</f>
        <v>#REF!</v>
      </c>
      <c r="S60" s="169" t="e">
        <f>S21+S35+S48+#REF!+#REF!+#REF!+#REF!+#REF!+#REF!+#REF!+#REF!+#REF!+#REF!+#REF!+#REF!</f>
        <v>#REF!</v>
      </c>
      <c r="T60" s="169" t="e">
        <f>T21+T35+T48+#REF!+#REF!+#REF!+#REF!+#REF!+#REF!+#REF!+#REF!+#REF!+#REF!+#REF!+#REF!</f>
        <v>#REF!</v>
      </c>
      <c r="U60" s="169" t="e">
        <f>U21+U35+U48+#REF!+#REF!+#REF!+#REF!+#REF!+#REF!+#REF!+#REF!+#REF!+#REF!+#REF!+#REF!</f>
        <v>#REF!</v>
      </c>
      <c r="V60" s="169" t="e">
        <f>V21+V35+V48+#REF!+#REF!+#REF!+#REF!+#REF!+#REF!+#REF!+#REF!+#REF!+#REF!+#REF!+#REF!</f>
        <v>#REF!</v>
      </c>
      <c r="W60" s="169" t="e">
        <f>W21+W35+W48+#REF!+#REF!+#REF!+#REF!+#REF!+#REF!+#REF!+#REF!+#REF!+#REF!+#REF!+#REF!</f>
        <v>#REF!</v>
      </c>
      <c r="X60" s="169" t="e">
        <f>X21+X35+X48+#REF!+#REF!+#REF!+#REF!+#REF!+#REF!+#REF!+#REF!+#REF!+#REF!+#REF!+#REF!</f>
        <v>#REF!</v>
      </c>
      <c r="Y60" s="169" t="e">
        <f>Y21+Y35+Y48+#REF!+#REF!+#REF!+#REF!+#REF!+#REF!+#REF!+#REF!+#REF!+#REF!+#REF!+#REF!</f>
        <v>#REF!</v>
      </c>
      <c r="Z60" s="169" t="e">
        <f>Z21+Z35+Z48+#REF!+#REF!+#REF!+#REF!+#REF!+#REF!+#REF!+#REF!+#REF!+#REF!+#REF!+#REF!</f>
        <v>#REF!</v>
      </c>
      <c r="AA60" s="169" t="e">
        <f>AA21+AA35+AA48+#REF!+#REF!+#REF!+#REF!+#REF!+#REF!+#REF!+#REF!+#REF!+#REF!+#REF!+#REF!</f>
        <v>#REF!</v>
      </c>
      <c r="AB60" s="169" t="e">
        <f>AB21+AB35+AB48+#REF!+#REF!+#REF!+#REF!+#REF!+#REF!+#REF!+#REF!+#REF!+#REF!+#REF!+#REF!</f>
        <v>#REF!</v>
      </c>
      <c r="AC60" s="169" t="e">
        <f>AC21+AC35+AC48+#REF!+#REF!+#REF!+#REF!+#REF!+#REF!+#REF!+#REF!+#REF!+#REF!+#REF!+#REF!</f>
        <v>#REF!</v>
      </c>
      <c r="AD60" s="169" t="e">
        <f>AD21+AD35+AD48+#REF!+#REF!+#REF!+#REF!+#REF!+#REF!+#REF!+#REF!+#REF!+#REF!+#REF!+#REF!</f>
        <v>#REF!</v>
      </c>
      <c r="AE60" s="169" t="e">
        <f>AE21+AE35+AE48+#REF!+#REF!+#REF!+#REF!+#REF!+#REF!+#REF!+#REF!+#REF!+#REF!+#REF!+#REF!</f>
        <v>#REF!</v>
      </c>
      <c r="AF60" s="169" t="e">
        <f>AF21+AF35+AF48+#REF!+#REF!+#REF!+#REF!+#REF!+#REF!+#REF!+#REF!+#REF!+#REF!+#REF!+#REF!</f>
        <v>#REF!</v>
      </c>
      <c r="AG60" s="169" t="e">
        <f>AG21+AG35+AG48+#REF!+#REF!+#REF!+#REF!+#REF!+#REF!+#REF!+#REF!+#REF!+#REF!+#REF!+#REF!</f>
        <v>#REF!</v>
      </c>
      <c r="AH60" s="169" t="e">
        <f>AH21+AH35+AH48+#REF!+#REF!+#REF!+#REF!+#REF!+#REF!+#REF!+#REF!+#REF!+#REF!+#REF!+#REF!</f>
        <v>#REF!</v>
      </c>
      <c r="AI60" s="169" t="e">
        <f>AI21+AI35+AI48+#REF!+#REF!+#REF!+#REF!+#REF!+#REF!+#REF!+#REF!+#REF!+#REF!+#REF!+#REF!</f>
        <v>#REF!</v>
      </c>
      <c r="AJ60" s="169" t="e">
        <f>AJ21+AJ35+AJ48+#REF!+#REF!+#REF!+#REF!+#REF!+#REF!+#REF!+#REF!+#REF!+#REF!+#REF!+#REF!</f>
        <v>#REF!</v>
      </c>
      <c r="AK60" s="169" t="e">
        <f>AK21+AK35+AK48+#REF!+#REF!+#REF!+#REF!+#REF!+#REF!+#REF!+#REF!+#REF!+#REF!+#REF!+#REF!</f>
        <v>#REF!</v>
      </c>
      <c r="AL60" s="169" t="e">
        <f>AL21+AL35+AL48+#REF!+#REF!+#REF!+#REF!+#REF!+#REF!+#REF!+#REF!+#REF!+#REF!+#REF!+#REF!</f>
        <v>#REF!</v>
      </c>
      <c r="AM60" s="169" t="e">
        <f>AM21+AM35+AM48+#REF!+#REF!+#REF!+#REF!+#REF!+#REF!+#REF!+#REF!+#REF!+#REF!+#REF!+#REF!</f>
        <v>#REF!</v>
      </c>
      <c r="AN60" s="169" t="e">
        <f>AN21+AN35+AN48+#REF!+#REF!+#REF!+#REF!+#REF!+#REF!+#REF!+#REF!+#REF!+#REF!+#REF!+#REF!</f>
        <v>#REF!</v>
      </c>
      <c r="AO60" s="169" t="e">
        <f>AO21+AO35+AO48+#REF!+#REF!+#REF!+#REF!+#REF!+#REF!+#REF!+#REF!+#REF!+#REF!+#REF!+#REF!</f>
        <v>#REF!</v>
      </c>
      <c r="AP60" s="169" t="e">
        <f>AP21+AP35+AP48+#REF!+#REF!+#REF!+#REF!+#REF!+#REF!+#REF!+#REF!+#REF!+#REF!+#REF!+#REF!</f>
        <v>#REF!</v>
      </c>
      <c r="AQ60" s="169" t="e">
        <f>AQ21+AQ35+AQ48+#REF!+#REF!+#REF!+#REF!+#REF!+#REF!+#REF!+#REF!+#REF!+#REF!+#REF!+#REF!</f>
        <v>#REF!</v>
      </c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 t="e">
        <f>BD21+BD35+BD48++#REF!+#REF!+#REF!+#REF!+#REF!+#REF!+#REF!+#REF!+#REF!+#REF!+#REF!+#REF!</f>
        <v>#REF!</v>
      </c>
      <c r="BE60" s="169" t="e">
        <f>BE21+BE35+BE48++#REF!+#REF!+#REF!+#REF!+#REF!+#REF!+#REF!+#REF!+#REF!+#REF!+#REF!+#REF!</f>
        <v>#REF!</v>
      </c>
      <c r="BF60" s="3"/>
      <c r="BG60" s="3"/>
    </row>
    <row r="61" spans="1:59" hidden="1" x14ac:dyDescent="0.2">
      <c r="A61" s="170"/>
      <c r="B61" s="170" t="s">
        <v>62</v>
      </c>
      <c r="C61" s="172" t="s">
        <v>10</v>
      </c>
      <c r="D61" s="169" t="e">
        <f>D28+D41+D54+#REF!+#REF!+#REF!+#REF!+#REF!+#REF!+#REF!+#REF!+#REF!+#REF!+#REF!+#REF!</f>
        <v>#REF!</v>
      </c>
      <c r="E61" s="169" t="e">
        <f>E28+E41+E54+#REF!+#REF!+#REF!+#REF!+#REF!+#REF!+#REF!+#REF!+#REF!+#REF!+#REF!+#REF!</f>
        <v>#REF!</v>
      </c>
      <c r="F61" s="169" t="e">
        <f>F28+F41+F54+#REF!+#REF!+#REF!+#REF!+#REF!+#REF!+#REF!+#REF!+#REF!+#REF!+#REF!+#REF!</f>
        <v>#REF!</v>
      </c>
      <c r="G61" s="169" t="e">
        <f>G28+G41+G54+#REF!+#REF!+#REF!+#REF!+#REF!+#REF!+#REF!+#REF!+#REF!+#REF!+#REF!+#REF!</f>
        <v>#REF!</v>
      </c>
      <c r="H61" s="169" t="e">
        <f>H28+H41+H54+#REF!+#REF!+#REF!+#REF!+#REF!+#REF!+#REF!+#REF!+#REF!+#REF!+#REF!+#REF!</f>
        <v>#REF!</v>
      </c>
      <c r="I61" s="169" t="e">
        <f>I28+I41+I54+#REF!+#REF!+#REF!+#REF!+#REF!+#REF!+#REF!+#REF!+#REF!+#REF!+#REF!+#REF!</f>
        <v>#REF!</v>
      </c>
      <c r="J61" s="169" t="e">
        <f>J28+J41+J54+#REF!+#REF!+#REF!+#REF!+#REF!+#REF!+#REF!+#REF!+#REF!+#REF!+#REF!+#REF!</f>
        <v>#REF!</v>
      </c>
      <c r="K61" s="169" t="e">
        <f>K28+K41+K54+#REF!+#REF!+#REF!+#REF!+#REF!+#REF!+#REF!+#REF!+#REF!+#REF!+#REF!+#REF!</f>
        <v>#REF!</v>
      </c>
      <c r="L61" s="169" t="e">
        <f>L28+L41+L54+#REF!+#REF!+#REF!+#REF!+#REF!+#REF!+#REF!+#REF!+#REF!+#REF!+#REF!+#REF!</f>
        <v>#REF!</v>
      </c>
      <c r="M61" s="169" t="e">
        <f>M28+M41+M54+#REF!+#REF!+#REF!+#REF!+#REF!+#REF!+#REF!+#REF!+#REF!+#REF!+#REF!+#REF!</f>
        <v>#REF!</v>
      </c>
      <c r="N61" s="169" t="e">
        <f>N28+N41+N54+#REF!+#REF!+#REF!+#REF!+#REF!+#REF!+#REF!+#REF!+#REF!+#REF!+#REF!+#REF!</f>
        <v>#REF!</v>
      </c>
      <c r="O61" s="169" t="e">
        <f>O28+O41+O54+#REF!+#REF!+#REF!+#REF!+#REF!+#REF!+#REF!+#REF!+#REF!+#REF!+#REF!+#REF!</f>
        <v>#REF!</v>
      </c>
      <c r="P61" s="169" t="e">
        <f>P28+P41+P54+#REF!+#REF!+#REF!+#REF!+#REF!+#REF!+#REF!+#REF!+#REF!+#REF!+#REF!+#REF!</f>
        <v>#REF!</v>
      </c>
      <c r="Q61" s="169" t="e">
        <f>Q28+Q41+Q54+#REF!+#REF!+#REF!+#REF!+#REF!+#REF!+#REF!+#REF!+#REF!+#REF!+#REF!+#REF!</f>
        <v>#REF!</v>
      </c>
      <c r="R61" s="169" t="e">
        <f>R28+R41+R54+#REF!+#REF!+#REF!+#REF!+#REF!+#REF!+#REF!+#REF!+#REF!+#REF!+#REF!+#REF!</f>
        <v>#REF!</v>
      </c>
      <c r="S61" s="169" t="e">
        <f>S28+S41+S54+#REF!+#REF!+#REF!+#REF!+#REF!+#REF!+#REF!+#REF!+#REF!+#REF!+#REF!+#REF!</f>
        <v>#REF!</v>
      </c>
      <c r="T61" s="169" t="e">
        <f>T28+T41+T54+#REF!+#REF!+#REF!+#REF!+#REF!+#REF!+#REF!+#REF!+#REF!+#REF!+#REF!+#REF!</f>
        <v>#REF!</v>
      </c>
      <c r="U61" s="169" t="e">
        <f>U28+U41+U54+#REF!+#REF!+#REF!+#REF!+#REF!+#REF!+#REF!+#REF!+#REF!+#REF!+#REF!+#REF!</f>
        <v>#REF!</v>
      </c>
      <c r="V61" s="169" t="e">
        <f>V28+V41+V54+#REF!+#REF!+#REF!+#REF!+#REF!+#REF!+#REF!+#REF!+#REF!+#REF!+#REF!+#REF!</f>
        <v>#REF!</v>
      </c>
      <c r="W61" s="169" t="e">
        <f>W28+W41+W54+#REF!+#REF!+#REF!+#REF!+#REF!+#REF!+#REF!+#REF!+#REF!+#REF!+#REF!+#REF!</f>
        <v>#REF!</v>
      </c>
      <c r="X61" s="169" t="e">
        <f>X28+X41+X54+#REF!+#REF!+#REF!+#REF!+#REF!+#REF!+#REF!+#REF!+#REF!+#REF!+#REF!+#REF!</f>
        <v>#REF!</v>
      </c>
      <c r="Y61" s="169" t="e">
        <f>Y28+Y41+Y54+#REF!+#REF!+#REF!+#REF!+#REF!+#REF!+#REF!+#REF!+#REF!+#REF!+#REF!+#REF!</f>
        <v>#REF!</v>
      </c>
      <c r="Z61" s="169" t="e">
        <f>Z28+Z41+Z54+#REF!+#REF!+#REF!+#REF!+#REF!+#REF!+#REF!+#REF!+#REF!+#REF!+#REF!+#REF!</f>
        <v>#REF!</v>
      </c>
      <c r="AA61" s="169" t="e">
        <f>AA28+AA41+AA54+#REF!+#REF!+#REF!+#REF!+#REF!+#REF!+#REF!+#REF!+#REF!+#REF!+#REF!+#REF!</f>
        <v>#REF!</v>
      </c>
      <c r="AB61" s="169" t="e">
        <f>AB28+AB41+AB54+#REF!+#REF!+#REF!+#REF!+#REF!+#REF!+#REF!+#REF!+#REF!+#REF!+#REF!+#REF!</f>
        <v>#REF!</v>
      </c>
      <c r="AC61" s="169" t="e">
        <f>AC28+AC41+AC54+#REF!+#REF!+#REF!+#REF!+#REF!+#REF!+#REF!+#REF!+#REF!+#REF!+#REF!+#REF!</f>
        <v>#REF!</v>
      </c>
      <c r="AD61" s="169" t="e">
        <f>AD28+AD41+AD54+#REF!+#REF!+#REF!+#REF!+#REF!+#REF!+#REF!+#REF!+#REF!+#REF!+#REF!+#REF!</f>
        <v>#REF!</v>
      </c>
      <c r="AE61" s="169" t="e">
        <f>AE28+AE41+AE54+#REF!+#REF!+#REF!+#REF!+#REF!+#REF!+#REF!+#REF!+#REF!+#REF!+#REF!+#REF!</f>
        <v>#REF!</v>
      </c>
      <c r="AF61" s="169" t="e">
        <f>AF28+AF41+AF54+#REF!+#REF!+#REF!+#REF!+#REF!+#REF!+#REF!+#REF!+#REF!+#REF!+#REF!+#REF!</f>
        <v>#REF!</v>
      </c>
      <c r="AG61" s="169" t="e">
        <f>AG28+AG41+AG54+#REF!+#REF!+#REF!+#REF!+#REF!+#REF!+#REF!+#REF!+#REF!+#REF!+#REF!+#REF!</f>
        <v>#REF!</v>
      </c>
      <c r="AH61" s="169" t="e">
        <f>AH28+AH41+AH54+#REF!+#REF!+#REF!+#REF!+#REF!+#REF!+#REF!+#REF!+#REF!+#REF!+#REF!+#REF!</f>
        <v>#REF!</v>
      </c>
      <c r="AI61" s="169" t="e">
        <f>AI28+AI41+AI54+#REF!+#REF!+#REF!+#REF!+#REF!+#REF!+#REF!+#REF!+#REF!+#REF!+#REF!+#REF!</f>
        <v>#REF!</v>
      </c>
      <c r="AJ61" s="169" t="e">
        <f>AJ28+AJ41+AJ54+#REF!+#REF!+#REF!+#REF!+#REF!+#REF!+#REF!+#REF!+#REF!+#REF!+#REF!+#REF!</f>
        <v>#REF!</v>
      </c>
      <c r="AK61" s="169" t="e">
        <f>AK28+AK41+AK54+#REF!+#REF!+#REF!+#REF!+#REF!+#REF!+#REF!+#REF!+#REF!+#REF!+#REF!+#REF!</f>
        <v>#REF!</v>
      </c>
      <c r="AL61" s="169" t="e">
        <f>AL28+AL41+AL54+#REF!+#REF!+#REF!+#REF!+#REF!+#REF!+#REF!+#REF!+#REF!+#REF!+#REF!+#REF!</f>
        <v>#REF!</v>
      </c>
      <c r="AM61" s="169" t="e">
        <f>AM28+AM41+AM54+#REF!+#REF!+#REF!+#REF!+#REF!+#REF!+#REF!+#REF!+#REF!+#REF!+#REF!+#REF!</f>
        <v>#REF!</v>
      </c>
      <c r="AN61" s="169" t="e">
        <f>AN28+AN41+AN54+#REF!+#REF!+#REF!+#REF!+#REF!+#REF!+#REF!+#REF!+#REF!+#REF!+#REF!+#REF!</f>
        <v>#REF!</v>
      </c>
      <c r="AO61" s="169" t="e">
        <f>AO28+AO41+AO54+#REF!+#REF!+#REF!+#REF!+#REF!+#REF!+#REF!+#REF!+#REF!+#REF!+#REF!+#REF!</f>
        <v>#REF!</v>
      </c>
      <c r="AP61" s="169" t="e">
        <f>AP28+AP41+AP54+#REF!+#REF!+#REF!+#REF!+#REF!+#REF!+#REF!+#REF!+#REF!+#REF!+#REF!+#REF!</f>
        <v>#REF!</v>
      </c>
      <c r="AQ61" s="169" t="e">
        <f>AQ28+AQ41+AQ54+#REF!+#REF!+#REF!+#REF!+#REF!+#REF!+#REF!+#REF!+#REF!+#REF!+#REF!+#REF!</f>
        <v>#REF!</v>
      </c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 t="e">
        <f>BD28+BD41+BD54++#REF!+#REF!+#REF!+#REF!+#REF!+#REF!+#REF!+#REF!+#REF!+#REF!+#REF!+#REF!</f>
        <v>#REF!</v>
      </c>
      <c r="BE61" s="169" t="e">
        <f>BE28+BE41+BE54++#REF!+#REF!+#REF!+#REF!+#REF!+#REF!+#REF!+#REF!+#REF!+#REF!+#REF!+#REF!</f>
        <v>#REF!</v>
      </c>
      <c r="BF61" s="3"/>
      <c r="BG61" s="3"/>
    </row>
    <row r="62" spans="1:59" ht="13.5" thickBo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</row>
    <row r="63" spans="1:59" x14ac:dyDescent="0.2">
      <c r="A63" s="3"/>
      <c r="B63" s="387" t="s">
        <v>52</v>
      </c>
      <c r="C63" s="388"/>
      <c r="D63" s="173" t="s">
        <v>10</v>
      </c>
      <c r="E63" s="174" t="e">
        <f>E28+E41+E54+#REF!+#REF!</f>
        <v>#REF!</v>
      </c>
      <c r="F63" s="174" t="e">
        <f>F28+F41+F54+#REF!+#REF!</f>
        <v>#REF!</v>
      </c>
      <c r="G63" s="174" t="e">
        <f>G28+G41+G54+#REF!+#REF!</f>
        <v>#REF!</v>
      </c>
      <c r="H63" s="174" t="e">
        <f>H28+H41+H54+#REF!+#REF!</f>
        <v>#REF!</v>
      </c>
      <c r="I63" s="174" t="e">
        <f>I28+I41+I54+#REF!+#REF!</f>
        <v>#REF!</v>
      </c>
      <c r="J63" s="174" t="e">
        <f>J28+J41+J54+#REF!+#REF!</f>
        <v>#REF!</v>
      </c>
      <c r="K63" s="174" t="e">
        <f>K28+K41+K54+#REF!+#REF!</f>
        <v>#REF!</v>
      </c>
      <c r="L63" s="174" t="e">
        <f>L28+L41+L54+#REF!+#REF!</f>
        <v>#REF!</v>
      </c>
      <c r="M63" s="174" t="e">
        <f>M28+M41+M54+#REF!+#REF!</f>
        <v>#REF!</v>
      </c>
      <c r="N63" s="174" t="e">
        <f>N28+N41+N54+#REF!+#REF!</f>
        <v>#REF!</v>
      </c>
      <c r="O63" s="174" t="e">
        <f>O28+O41+O54+#REF!+#REF!</f>
        <v>#REF!</v>
      </c>
      <c r="P63" s="174" t="e">
        <f>P28+P41+P54+#REF!+#REF!</f>
        <v>#REF!</v>
      </c>
      <c r="Q63" s="174" t="e">
        <f>Q28+Q41+Q54+#REF!+#REF!</f>
        <v>#REF!</v>
      </c>
      <c r="R63" s="174" t="e">
        <f>R28+R41+R54+#REF!+#REF!</f>
        <v>#REF!</v>
      </c>
      <c r="S63" s="174" t="e">
        <f>S28+S41+S54+#REF!+#REF!</f>
        <v>#REF!</v>
      </c>
      <c r="T63" s="174" t="e">
        <f>T28+T41+T54+#REF!+#REF!</f>
        <v>#REF!</v>
      </c>
      <c r="U63" s="174" t="e">
        <f>U28+U41+U54+#REF!+#REF!</f>
        <v>#REF!</v>
      </c>
      <c r="V63" s="174" t="e">
        <f>V28+V41+V54+#REF!+#REF!</f>
        <v>#REF!</v>
      </c>
      <c r="W63" s="174" t="e">
        <f>W28+W41+W54+#REF!+#REF!</f>
        <v>#REF!</v>
      </c>
      <c r="X63" s="174" t="e">
        <f>X28+X41+X54+#REF!+#REF!</f>
        <v>#REF!</v>
      </c>
      <c r="Y63" s="174" t="e">
        <f>Y28+Y41+Y54+#REF!+#REF!</f>
        <v>#REF!</v>
      </c>
      <c r="Z63" s="174">
        <f>Z28+Z41+Z54</f>
        <v>0</v>
      </c>
      <c r="AA63" s="174">
        <f t="shared" ref="AA63:BG63" si="72">AA28+AA41+AA54</f>
        <v>0</v>
      </c>
      <c r="AB63" s="174">
        <f t="shared" si="72"/>
        <v>0</v>
      </c>
      <c r="AC63" s="174">
        <f t="shared" si="72"/>
        <v>0</v>
      </c>
      <c r="AD63" s="174">
        <f t="shared" si="72"/>
        <v>0</v>
      </c>
      <c r="AE63" s="174">
        <f t="shared" si="72"/>
        <v>0</v>
      </c>
      <c r="AF63" s="174">
        <f t="shared" si="72"/>
        <v>0</v>
      </c>
      <c r="AG63" s="174">
        <f t="shared" si="72"/>
        <v>0</v>
      </c>
      <c r="AH63" s="174">
        <f t="shared" si="72"/>
        <v>0</v>
      </c>
      <c r="AI63" s="174">
        <f t="shared" si="72"/>
        <v>0</v>
      </c>
      <c r="AJ63" s="174">
        <f t="shared" si="72"/>
        <v>0</v>
      </c>
      <c r="AK63" s="174">
        <f t="shared" si="72"/>
        <v>0</v>
      </c>
      <c r="AL63" s="174">
        <f t="shared" si="72"/>
        <v>0</v>
      </c>
      <c r="AM63" s="174">
        <f t="shared" si="72"/>
        <v>2111.951</v>
      </c>
      <c r="AN63" s="174">
        <f t="shared" si="72"/>
        <v>4317.335</v>
      </c>
      <c r="AO63" s="174">
        <f t="shared" si="72"/>
        <v>4379.09</v>
      </c>
      <c r="AP63" s="174">
        <f t="shared" si="72"/>
        <v>4275.6279999999997</v>
      </c>
      <c r="AQ63" s="174">
        <f t="shared" si="72"/>
        <v>15084.034</v>
      </c>
      <c r="AR63" s="174"/>
      <c r="AS63" s="174"/>
      <c r="AT63" s="174"/>
      <c r="AU63" s="174"/>
      <c r="AV63" s="174"/>
      <c r="AW63" s="174"/>
      <c r="AX63" s="174"/>
      <c r="AY63" s="174"/>
      <c r="AZ63" s="174"/>
      <c r="BA63" s="174"/>
      <c r="BB63" s="174"/>
      <c r="BC63" s="174"/>
      <c r="BD63" s="174">
        <f t="shared" si="72"/>
        <v>54948.122000000003</v>
      </c>
      <c r="BE63" s="174">
        <f t="shared" si="72"/>
        <v>60469.42</v>
      </c>
      <c r="BF63" s="174">
        <f t="shared" si="72"/>
        <v>70762.323000000004</v>
      </c>
      <c r="BG63" s="174">
        <f t="shared" si="72"/>
        <v>87653.849000000002</v>
      </c>
    </row>
    <row r="64" spans="1:59" x14ac:dyDescent="0.2">
      <c r="A64" s="3"/>
      <c r="B64" s="389" t="s">
        <v>51</v>
      </c>
      <c r="C64" s="390"/>
      <c r="D64" s="175" t="s">
        <v>10</v>
      </c>
      <c r="E64" s="176">
        <f t="shared" ref="E64:AL64" si="73">E28</f>
        <v>4384.6689999999999</v>
      </c>
      <c r="F64" s="176">
        <f t="shared" si="73"/>
        <v>3878.2379999999998</v>
      </c>
      <c r="G64" s="176">
        <f t="shared" si="73"/>
        <v>4380.7960000000003</v>
      </c>
      <c r="H64" s="176">
        <f t="shared" si="73"/>
        <v>4329.79</v>
      </c>
      <c r="I64" s="176">
        <f t="shared" si="73"/>
        <v>4618.2730000000001</v>
      </c>
      <c r="J64" s="176">
        <f t="shared" si="73"/>
        <v>4469.2939999999999</v>
      </c>
      <c r="K64" s="176">
        <f t="shared" si="73"/>
        <v>4618.2730000000001</v>
      </c>
      <c r="L64" s="176">
        <f t="shared" si="73"/>
        <v>4618.2730000000001</v>
      </c>
      <c r="M64" s="176">
        <f t="shared" si="73"/>
        <v>4469.2939999999999</v>
      </c>
      <c r="N64" s="176">
        <f t="shared" si="73"/>
        <v>4618.2730000000001</v>
      </c>
      <c r="O64" s="176">
        <f t="shared" si="73"/>
        <v>4469.2939999999999</v>
      </c>
      <c r="P64" s="176">
        <f t="shared" si="73"/>
        <v>4618.2730000000001</v>
      </c>
      <c r="Q64" s="176">
        <f t="shared" si="73"/>
        <v>53472.740000000005</v>
      </c>
      <c r="R64" s="176">
        <f t="shared" si="73"/>
        <v>0</v>
      </c>
      <c r="S64" s="176">
        <f t="shared" si="73"/>
        <v>0</v>
      </c>
      <c r="T64" s="176">
        <f t="shared" si="73"/>
        <v>0</v>
      </c>
      <c r="U64" s="176">
        <f t="shared" si="73"/>
        <v>0</v>
      </c>
      <c r="V64" s="176">
        <f t="shared" si="73"/>
        <v>0</v>
      </c>
      <c r="W64" s="176">
        <f t="shared" si="73"/>
        <v>0</v>
      </c>
      <c r="X64" s="176">
        <f t="shared" si="73"/>
        <v>0</v>
      </c>
      <c r="Y64" s="176">
        <f t="shared" si="73"/>
        <v>0</v>
      </c>
      <c r="Z64" s="176">
        <f t="shared" si="73"/>
        <v>0</v>
      </c>
      <c r="AA64" s="176">
        <f t="shared" si="73"/>
        <v>0</v>
      </c>
      <c r="AB64" s="176">
        <f t="shared" si="73"/>
        <v>0</v>
      </c>
      <c r="AC64" s="176">
        <f t="shared" si="73"/>
        <v>0</v>
      </c>
      <c r="AD64" s="176">
        <f t="shared" si="73"/>
        <v>0</v>
      </c>
      <c r="AE64" s="176">
        <f t="shared" si="73"/>
        <v>0</v>
      </c>
      <c r="AF64" s="176">
        <f t="shared" si="73"/>
        <v>0</v>
      </c>
      <c r="AG64" s="176">
        <f t="shared" si="73"/>
        <v>0</v>
      </c>
      <c r="AH64" s="176">
        <f t="shared" si="73"/>
        <v>0</v>
      </c>
      <c r="AI64" s="176">
        <f t="shared" si="73"/>
        <v>0</v>
      </c>
      <c r="AJ64" s="176">
        <f t="shared" si="73"/>
        <v>0</v>
      </c>
      <c r="AK64" s="176">
        <f t="shared" si="73"/>
        <v>0</v>
      </c>
      <c r="AL64" s="176">
        <f t="shared" si="73"/>
        <v>0</v>
      </c>
      <c r="AM64" s="176">
        <f>AM28</f>
        <v>711.39700000000005</v>
      </c>
      <c r="AN64" s="176">
        <f t="shared" ref="AN64:BG64" si="74">AN28</f>
        <v>1497.4079999999999</v>
      </c>
      <c r="AO64" s="176">
        <f t="shared" si="74"/>
        <v>1519.28</v>
      </c>
      <c r="AP64" s="176">
        <f t="shared" si="74"/>
        <v>1483.385</v>
      </c>
      <c r="AQ64" s="176">
        <f t="shared" si="74"/>
        <v>5211.47</v>
      </c>
      <c r="AR64" s="176">
        <f t="shared" si="74"/>
        <v>1455.444</v>
      </c>
      <c r="AS64" s="176">
        <f t="shared" si="74"/>
        <v>1319.8209999999999</v>
      </c>
      <c r="AT64" s="176">
        <f t="shared" si="74"/>
        <v>1483.2809999999999</v>
      </c>
      <c r="AU64" s="176">
        <f t="shared" si="74"/>
        <v>1443.933</v>
      </c>
      <c r="AV64" s="176">
        <f t="shared" si="74"/>
        <v>1465.2809999999999</v>
      </c>
      <c r="AW64" s="176">
        <f t="shared" si="74"/>
        <v>1385.0160000000001</v>
      </c>
      <c r="AX64" s="176">
        <f t="shared" si="74"/>
        <v>1537.279</v>
      </c>
      <c r="AY64" s="176">
        <f t="shared" si="74"/>
        <v>1626.4390000000001</v>
      </c>
      <c r="AZ64" s="176">
        <f t="shared" si="74"/>
        <v>1674.682</v>
      </c>
      <c r="BA64" s="176">
        <f t="shared" si="74"/>
        <v>1789.481</v>
      </c>
      <c r="BB64" s="176">
        <f t="shared" si="74"/>
        <v>1790.9459999999999</v>
      </c>
      <c r="BC64" s="176">
        <f t="shared" si="74"/>
        <v>1865.2460000000001</v>
      </c>
      <c r="BD64" s="176">
        <f t="shared" si="74"/>
        <v>18836.848999999998</v>
      </c>
      <c r="BE64" s="176">
        <f t="shared" si="74"/>
        <v>18836.64</v>
      </c>
      <c r="BF64" s="176">
        <f t="shared" si="74"/>
        <v>18836.64</v>
      </c>
      <c r="BG64" s="176">
        <f t="shared" si="74"/>
        <v>18836.64</v>
      </c>
    </row>
    <row r="65" spans="2:59" x14ac:dyDescent="0.2">
      <c r="B65" s="383" t="s">
        <v>54</v>
      </c>
      <c r="C65" s="384"/>
      <c r="D65" s="177" t="s">
        <v>10</v>
      </c>
      <c r="E65" s="178" t="e">
        <f>E41+E54+#REF!+#REF!+#REF!+#REF!</f>
        <v>#REF!</v>
      </c>
      <c r="F65" s="178" t="e">
        <f>F41+F54+#REF!+#REF!+#REF!+#REF!</f>
        <v>#REF!</v>
      </c>
      <c r="G65" s="178" t="e">
        <f>G41+G54+#REF!+#REF!+#REF!+#REF!</f>
        <v>#REF!</v>
      </c>
      <c r="H65" s="178" t="e">
        <f>H41+H54+#REF!+#REF!+#REF!+#REF!</f>
        <v>#REF!</v>
      </c>
      <c r="I65" s="178" t="e">
        <f>I41+I54+#REF!+#REF!+#REF!+#REF!</f>
        <v>#REF!</v>
      </c>
      <c r="J65" s="178" t="e">
        <f>J41+J54+#REF!+#REF!+#REF!+#REF!</f>
        <v>#REF!</v>
      </c>
      <c r="K65" s="178" t="e">
        <f>K41+K54+#REF!+#REF!+#REF!+#REF!</f>
        <v>#REF!</v>
      </c>
      <c r="L65" s="178" t="e">
        <f>L41+L54+#REF!+#REF!+#REF!+#REF!</f>
        <v>#REF!</v>
      </c>
      <c r="M65" s="178" t="e">
        <f>M41+M54+#REF!+#REF!+#REF!+#REF!</f>
        <v>#REF!</v>
      </c>
      <c r="N65" s="178" t="e">
        <f>N41+N54+#REF!+#REF!+#REF!+#REF!</f>
        <v>#REF!</v>
      </c>
      <c r="O65" s="178" t="e">
        <f>O41+O54+#REF!+#REF!+#REF!+#REF!</f>
        <v>#REF!</v>
      </c>
      <c r="P65" s="178" t="e">
        <f>P41+P54+#REF!+#REF!+#REF!+#REF!</f>
        <v>#REF!</v>
      </c>
      <c r="Q65" s="178" t="e">
        <f>Q41+Q54+#REF!+#REF!+#REF!+#REF!</f>
        <v>#REF!</v>
      </c>
      <c r="R65" s="178" t="e">
        <f>R66+#REF!+#REF!</f>
        <v>#REF!</v>
      </c>
      <c r="S65" s="178" t="e">
        <f>S66+#REF!+#REF!</f>
        <v>#REF!</v>
      </c>
      <c r="T65" s="178" t="e">
        <f>T66+#REF!+#REF!</f>
        <v>#REF!</v>
      </c>
      <c r="U65" s="178" t="e">
        <f>U66+#REF!+#REF!</f>
        <v>#REF!</v>
      </c>
      <c r="V65" s="178" t="e">
        <f>V66+#REF!+#REF!</f>
        <v>#REF!</v>
      </c>
      <c r="W65" s="178" t="e">
        <f>W66+#REF!+#REF!</f>
        <v>#REF!</v>
      </c>
      <c r="X65" s="178" t="e">
        <f>X66+#REF!+#REF!</f>
        <v>#REF!</v>
      </c>
      <c r="Y65" s="178" t="e">
        <f>Y66+#REF!+#REF!</f>
        <v>#REF!</v>
      </c>
      <c r="Z65" s="178">
        <f>Z66</f>
        <v>0</v>
      </c>
      <c r="AA65" s="178">
        <f t="shared" ref="AA65:BG65" si="75">AA66</f>
        <v>0</v>
      </c>
      <c r="AB65" s="178">
        <f t="shared" si="75"/>
        <v>0</v>
      </c>
      <c r="AC65" s="178">
        <f t="shared" si="75"/>
        <v>0</v>
      </c>
      <c r="AD65" s="178">
        <f t="shared" si="75"/>
        <v>0</v>
      </c>
      <c r="AE65" s="178">
        <f t="shared" si="75"/>
        <v>0</v>
      </c>
      <c r="AF65" s="178">
        <f t="shared" si="75"/>
        <v>0</v>
      </c>
      <c r="AG65" s="178">
        <f t="shared" si="75"/>
        <v>0</v>
      </c>
      <c r="AH65" s="178">
        <f t="shared" si="75"/>
        <v>0</v>
      </c>
      <c r="AI65" s="178">
        <f t="shared" si="75"/>
        <v>0</v>
      </c>
      <c r="AJ65" s="178">
        <f t="shared" si="75"/>
        <v>0</v>
      </c>
      <c r="AK65" s="178">
        <f t="shared" si="75"/>
        <v>0</v>
      </c>
      <c r="AL65" s="178">
        <f t="shared" si="75"/>
        <v>0</v>
      </c>
      <c r="AM65" s="178">
        <f t="shared" si="75"/>
        <v>1400.5540000000001</v>
      </c>
      <c r="AN65" s="178">
        <f t="shared" si="75"/>
        <v>2819.9270000000001</v>
      </c>
      <c r="AO65" s="178">
        <f t="shared" si="75"/>
        <v>2859.81</v>
      </c>
      <c r="AP65" s="178">
        <f t="shared" si="75"/>
        <v>2792.2429999999999</v>
      </c>
      <c r="AQ65" s="178">
        <f>AQ66</f>
        <v>9872.5640000000003</v>
      </c>
      <c r="AR65" s="178">
        <f t="shared" ref="AR65:BC65" si="76">AR66</f>
        <v>2512.1489999999999</v>
      </c>
      <c r="AS65" s="178">
        <f t="shared" si="76"/>
        <v>2315.7890000000002</v>
      </c>
      <c r="AT65" s="178">
        <f t="shared" si="76"/>
        <v>2608.7240000000002</v>
      </c>
      <c r="AU65" s="178">
        <f t="shared" si="76"/>
        <v>2591.4059999999999</v>
      </c>
      <c r="AV65" s="178">
        <f t="shared" si="76"/>
        <v>2694.76</v>
      </c>
      <c r="AW65" s="178">
        <f t="shared" si="76"/>
        <v>2619.7490000000003</v>
      </c>
      <c r="AX65" s="178">
        <f t="shared" si="76"/>
        <v>2903.5969999999998</v>
      </c>
      <c r="AY65" s="178">
        <f t="shared" si="76"/>
        <v>3157.1329999999998</v>
      </c>
      <c r="AZ65" s="178">
        <f t="shared" si="76"/>
        <v>3329.998</v>
      </c>
      <c r="BA65" s="178">
        <f t="shared" si="76"/>
        <v>3655.683</v>
      </c>
      <c r="BB65" s="178">
        <f t="shared" si="76"/>
        <v>3746.7539999999999</v>
      </c>
      <c r="BC65" s="178">
        <f t="shared" si="76"/>
        <v>3975.5299999999997</v>
      </c>
      <c r="BD65" s="178">
        <f t="shared" si="75"/>
        <v>36111.273000000001</v>
      </c>
      <c r="BE65" s="178">
        <f t="shared" si="75"/>
        <v>41632.78</v>
      </c>
      <c r="BF65" s="178">
        <f t="shared" si="75"/>
        <v>51925.682999999997</v>
      </c>
      <c r="BG65" s="178">
        <f t="shared" si="75"/>
        <v>68817.209000000003</v>
      </c>
    </row>
    <row r="66" spans="2:59" x14ac:dyDescent="0.2">
      <c r="B66" s="179" t="s">
        <v>53</v>
      </c>
      <c r="C66" s="180"/>
      <c r="D66" s="181" t="s">
        <v>10</v>
      </c>
      <c r="E66" s="182">
        <f>E28+E41+E54</f>
        <v>10806.499</v>
      </c>
      <c r="F66" s="183" t="e">
        <f>F41+F54+#REF!</f>
        <v>#REF!</v>
      </c>
      <c r="G66" s="183" t="e">
        <f>G41+G54+#REF!</f>
        <v>#REF!</v>
      </c>
      <c r="H66" s="183" t="e">
        <f>H41+H54+#REF!</f>
        <v>#REF!</v>
      </c>
      <c r="I66" s="183" t="e">
        <f>I41+I54+#REF!</f>
        <v>#REF!</v>
      </c>
      <c r="J66" s="183" t="e">
        <f>J41+J54+#REF!</f>
        <v>#REF!</v>
      </c>
      <c r="K66" s="183" t="e">
        <f>K41+K54+#REF!</f>
        <v>#REF!</v>
      </c>
      <c r="L66" s="183" t="e">
        <f>L41+L54+#REF!</f>
        <v>#REF!</v>
      </c>
      <c r="M66" s="183" t="e">
        <f>M41+M54+#REF!</f>
        <v>#REF!</v>
      </c>
      <c r="N66" s="183" t="e">
        <f>N41+N54+#REF!</f>
        <v>#REF!</v>
      </c>
      <c r="O66" s="183" t="e">
        <f>O41+O54+#REF!</f>
        <v>#REF!</v>
      </c>
      <c r="P66" s="183" t="e">
        <f>P41+P54+#REF!</f>
        <v>#REF!</v>
      </c>
      <c r="Q66" s="184" t="e">
        <f>Q41+Q54+#REF!</f>
        <v>#REF!</v>
      </c>
      <c r="R66" s="185" t="e">
        <f>R41+R54+#REF!</f>
        <v>#REF!</v>
      </c>
      <c r="S66" s="183" t="e">
        <f>S41+S54+#REF!</f>
        <v>#REF!</v>
      </c>
      <c r="T66" s="183" t="e">
        <f>T41+T54+#REF!</f>
        <v>#REF!</v>
      </c>
      <c r="U66" s="183" t="e">
        <f>U41+U54+#REF!</f>
        <v>#REF!</v>
      </c>
      <c r="V66" s="183" t="e">
        <f>V41+V54+#REF!</f>
        <v>#REF!</v>
      </c>
      <c r="W66" s="183" t="e">
        <f>W41+W54+#REF!</f>
        <v>#REF!</v>
      </c>
      <c r="X66" s="183" t="e">
        <f>X41+X54+#REF!</f>
        <v>#REF!</v>
      </c>
      <c r="Y66" s="183" t="e">
        <f>Y41+Y54+#REF!</f>
        <v>#REF!</v>
      </c>
      <c r="Z66" s="183">
        <f>Z41+Z54</f>
        <v>0</v>
      </c>
      <c r="AA66" s="183">
        <f t="shared" ref="AA66:AL66" si="77">AA41+AA54</f>
        <v>0</v>
      </c>
      <c r="AB66" s="183">
        <f t="shared" si="77"/>
        <v>0</v>
      </c>
      <c r="AC66" s="183">
        <f t="shared" si="77"/>
        <v>0</v>
      </c>
      <c r="AD66" s="183">
        <f t="shared" si="77"/>
        <v>0</v>
      </c>
      <c r="AE66" s="183">
        <f t="shared" si="77"/>
        <v>0</v>
      </c>
      <c r="AF66" s="183">
        <f t="shared" si="77"/>
        <v>0</v>
      </c>
      <c r="AG66" s="183">
        <f t="shared" si="77"/>
        <v>0</v>
      </c>
      <c r="AH66" s="183">
        <f t="shared" si="77"/>
        <v>0</v>
      </c>
      <c r="AI66" s="183">
        <f t="shared" si="77"/>
        <v>0</v>
      </c>
      <c r="AJ66" s="183">
        <f t="shared" si="77"/>
        <v>0</v>
      </c>
      <c r="AK66" s="183">
        <f t="shared" si="77"/>
        <v>0</v>
      </c>
      <c r="AL66" s="183">
        <f t="shared" si="77"/>
        <v>0</v>
      </c>
      <c r="AM66" s="183">
        <f>AM41+AM54</f>
        <v>1400.5540000000001</v>
      </c>
      <c r="AN66" s="183">
        <f t="shared" ref="AN66:BG66" si="78">AN41+AN54</f>
        <v>2819.9270000000001</v>
      </c>
      <c r="AO66" s="183">
        <f t="shared" si="78"/>
        <v>2859.81</v>
      </c>
      <c r="AP66" s="183">
        <f t="shared" si="78"/>
        <v>2792.2429999999999</v>
      </c>
      <c r="AQ66" s="183">
        <f t="shared" si="78"/>
        <v>9872.5640000000003</v>
      </c>
      <c r="AR66" s="183">
        <f t="shared" si="78"/>
        <v>2512.1489999999999</v>
      </c>
      <c r="AS66" s="183">
        <f t="shared" si="78"/>
        <v>2315.7890000000002</v>
      </c>
      <c r="AT66" s="183">
        <f t="shared" si="78"/>
        <v>2608.7240000000002</v>
      </c>
      <c r="AU66" s="183">
        <f t="shared" si="78"/>
        <v>2591.4059999999999</v>
      </c>
      <c r="AV66" s="183">
        <f t="shared" si="78"/>
        <v>2694.76</v>
      </c>
      <c r="AW66" s="183">
        <f t="shared" si="78"/>
        <v>2619.7490000000003</v>
      </c>
      <c r="AX66" s="183">
        <f t="shared" si="78"/>
        <v>2903.5969999999998</v>
      </c>
      <c r="AY66" s="183">
        <f t="shared" si="78"/>
        <v>3157.1329999999998</v>
      </c>
      <c r="AZ66" s="183">
        <f t="shared" si="78"/>
        <v>3329.998</v>
      </c>
      <c r="BA66" s="183">
        <f t="shared" si="78"/>
        <v>3655.683</v>
      </c>
      <c r="BB66" s="183">
        <f t="shared" si="78"/>
        <v>3746.7539999999999</v>
      </c>
      <c r="BC66" s="183">
        <f t="shared" si="78"/>
        <v>3975.5299999999997</v>
      </c>
      <c r="BD66" s="183">
        <f t="shared" si="78"/>
        <v>36111.273000000001</v>
      </c>
      <c r="BE66" s="183">
        <f t="shared" si="78"/>
        <v>41632.78</v>
      </c>
      <c r="BF66" s="183">
        <f t="shared" si="78"/>
        <v>51925.682999999997</v>
      </c>
      <c r="BG66" s="183">
        <f t="shared" si="78"/>
        <v>68817.209000000003</v>
      </c>
    </row>
    <row r="69" spans="2:59" x14ac:dyDescent="0.2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>
        <v>31</v>
      </c>
      <c r="S69" s="3">
        <v>28</v>
      </c>
      <c r="T69" s="3">
        <v>31</v>
      </c>
      <c r="U69" s="3">
        <v>30</v>
      </c>
      <c r="V69" s="3">
        <v>31</v>
      </c>
      <c r="W69" s="3">
        <v>30</v>
      </c>
      <c r="X69" s="3">
        <v>31</v>
      </c>
      <c r="Y69" s="3">
        <v>31</v>
      </c>
      <c r="Z69" s="3">
        <v>30</v>
      </c>
      <c r="AA69" s="3">
        <v>31</v>
      </c>
      <c r="AB69" s="3">
        <v>30</v>
      </c>
      <c r="AC69" s="3">
        <v>31</v>
      </c>
      <c r="AD69" s="3"/>
      <c r="AE69" s="3">
        <v>31</v>
      </c>
      <c r="AF69" s="3">
        <v>29</v>
      </c>
      <c r="AG69" s="3">
        <v>31</v>
      </c>
      <c r="AH69" s="3">
        <v>30</v>
      </c>
      <c r="AI69" s="3">
        <v>31</v>
      </c>
      <c r="AJ69" s="3">
        <v>30</v>
      </c>
      <c r="AK69" s="3">
        <v>31</v>
      </c>
      <c r="AL69" s="3">
        <v>31</v>
      </c>
      <c r="AM69" s="3">
        <v>30</v>
      </c>
      <c r="AN69" s="3">
        <v>31</v>
      </c>
      <c r="AO69" s="3">
        <v>30</v>
      </c>
      <c r="AP69" s="3">
        <v>31</v>
      </c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>
        <v>365</v>
      </c>
      <c r="BE69" s="3">
        <v>365</v>
      </c>
      <c r="BF69" s="3">
        <v>365</v>
      </c>
    </row>
    <row r="70" spans="2:59" x14ac:dyDescent="0.2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186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</row>
    <row r="71" spans="2:59" x14ac:dyDescent="0.2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>
        <v>2710.7540000000008</v>
      </c>
      <c r="S71" s="3">
        <v>2546.1429999999991</v>
      </c>
      <c r="T71" s="3">
        <v>2894.9810000000007</v>
      </c>
      <c r="U71" s="3">
        <v>2889.6629999999996</v>
      </c>
      <c r="V71" s="3">
        <v>3088.2699999999995</v>
      </c>
      <c r="W71" s="3">
        <v>3096.143</v>
      </c>
      <c r="X71" s="3">
        <v>3314.5040000000008</v>
      </c>
      <c r="Y71" s="3">
        <v>3427.491</v>
      </c>
      <c r="Z71" s="3">
        <v>3422.5159999999996</v>
      </c>
      <c r="AA71" s="3">
        <v>3654.5120000000006</v>
      </c>
      <c r="AB71" s="3">
        <v>3649.8450000000003</v>
      </c>
      <c r="AC71" s="3">
        <v>3895.971</v>
      </c>
      <c r="AD71" s="3"/>
      <c r="AE71" s="3">
        <v>3942.1759999999986</v>
      </c>
      <c r="AF71" s="3">
        <v>3775.6519999999991</v>
      </c>
      <c r="AG71" s="3">
        <v>4091.5480000000007</v>
      </c>
      <c r="AH71" s="3">
        <v>4000.4340000000002</v>
      </c>
      <c r="AI71" s="3">
        <v>4164.3879999999999</v>
      </c>
      <c r="AJ71" s="3">
        <v>4028.14</v>
      </c>
      <c r="AK71" s="3">
        <v>4181.4179999999997</v>
      </c>
      <c r="AL71" s="3">
        <v>4188.2280000000001</v>
      </c>
      <c r="AM71" s="3">
        <v>4058.3819999999992</v>
      </c>
      <c r="AN71" s="3">
        <v>4207.3159999999989</v>
      </c>
      <c r="AO71" s="3">
        <v>4126.5709999999999</v>
      </c>
      <c r="AP71" s="3">
        <v>4279.3500000000004</v>
      </c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>
        <v>50994.635000000002</v>
      </c>
      <c r="BE71" s="3">
        <v>53252.66</v>
      </c>
      <c r="BF71" s="3">
        <v>55093.221999999994</v>
      </c>
    </row>
    <row r="74" spans="2:59" x14ac:dyDescent="0.2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186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</row>
    <row r="79" spans="2:59" ht="18" x14ac:dyDescent="0.25">
      <c r="B79" s="3"/>
      <c r="C79" s="3"/>
      <c r="D79" s="187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</row>
    <row r="80" spans="2:59" ht="18" x14ac:dyDescent="0.25">
      <c r="B80" s="3"/>
      <c r="C80" s="3"/>
      <c r="D80" s="187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</row>
    <row r="81" spans="2:56" ht="18" x14ac:dyDescent="0.25">
      <c r="B81" s="3"/>
      <c r="C81" s="3"/>
      <c r="D81" s="187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</row>
    <row r="82" spans="2:56" ht="18" x14ac:dyDescent="0.25">
      <c r="B82" s="3"/>
      <c r="C82" s="3"/>
      <c r="D82" s="187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</row>
    <row r="84" spans="2:56" x14ac:dyDescent="0.2">
      <c r="B84" s="3"/>
      <c r="C84" s="3"/>
      <c r="D84" s="18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186"/>
      <c r="R84" s="186"/>
      <c r="S84" s="186"/>
      <c r="T84" s="186"/>
      <c r="U84" s="186"/>
      <c r="V84" s="186"/>
      <c r="W84" s="186"/>
      <c r="X84" s="186"/>
      <c r="Y84" s="186"/>
      <c r="Z84" s="186"/>
      <c r="AA84" s="186"/>
      <c r="AB84" s="186"/>
      <c r="AC84" s="186"/>
      <c r="AD84" s="3"/>
      <c r="AE84" s="186"/>
      <c r="AF84" s="186"/>
      <c r="AG84" s="186"/>
      <c r="AH84" s="186"/>
      <c r="AI84" s="186"/>
      <c r="AJ84" s="186"/>
      <c r="AK84" s="186"/>
      <c r="AL84" s="186"/>
      <c r="AM84" s="186"/>
      <c r="AN84" s="186"/>
      <c r="AO84" s="186"/>
      <c r="AP84" s="186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</row>
    <row r="85" spans="2:56" x14ac:dyDescent="0.2">
      <c r="B85" s="3"/>
      <c r="C85" s="3"/>
      <c r="D85" s="188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3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188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</row>
    <row r="86" spans="2:56" x14ac:dyDescent="0.2">
      <c r="B86" s="5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</row>
    <row r="87" spans="2:56" x14ac:dyDescent="0.2">
      <c r="B87" s="5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</row>
    <row r="90" spans="2:56" s="189" customFormat="1" ht="15.75" x14ac:dyDescent="0.25"/>
    <row r="93" spans="2:56" hidden="1" x14ac:dyDescent="0.2">
      <c r="B93" s="3" t="s">
        <v>33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</row>
    <row r="94" spans="2:56" hidden="1" x14ac:dyDescent="0.2">
      <c r="B94" s="3" t="s">
        <v>34</v>
      </c>
      <c r="C94" s="3"/>
      <c r="D94" s="190"/>
      <c r="E94" s="190"/>
      <c r="F94" s="191" t="e">
        <f t="shared" ref="F94:Q94" si="79">E60-F97</f>
        <v>#REF!</v>
      </c>
      <c r="G94" s="191" t="e">
        <f t="shared" si="79"/>
        <v>#REF!</v>
      </c>
      <c r="H94" s="191" t="e">
        <f t="shared" si="79"/>
        <v>#REF!</v>
      </c>
      <c r="I94" s="191" t="e">
        <f t="shared" si="79"/>
        <v>#REF!</v>
      </c>
      <c r="J94" s="191" t="e">
        <f t="shared" si="79"/>
        <v>#REF!</v>
      </c>
      <c r="K94" s="191" t="e">
        <f t="shared" si="79"/>
        <v>#REF!</v>
      </c>
      <c r="L94" s="191" t="e">
        <f t="shared" si="79"/>
        <v>#REF!</v>
      </c>
      <c r="M94" s="191" t="e">
        <f t="shared" si="79"/>
        <v>#REF!</v>
      </c>
      <c r="N94" s="191" t="e">
        <f t="shared" si="79"/>
        <v>#REF!</v>
      </c>
      <c r="O94" s="191" t="e">
        <f t="shared" si="79"/>
        <v>#REF!</v>
      </c>
      <c r="P94" s="191" t="e">
        <f t="shared" si="79"/>
        <v>#REF!</v>
      </c>
      <c r="Q94" s="191" t="e">
        <f t="shared" si="79"/>
        <v>#REF!</v>
      </c>
      <c r="R94" s="191"/>
      <c r="S94" s="191"/>
      <c r="T94" s="191"/>
      <c r="U94" s="191"/>
      <c r="V94" s="191"/>
      <c r="W94" s="191"/>
      <c r="X94" s="191"/>
      <c r="Y94" s="191"/>
      <c r="Z94" s="191"/>
      <c r="AA94" s="191"/>
      <c r="AB94" s="191"/>
      <c r="AC94" s="191"/>
      <c r="AD94" s="191" t="e">
        <f>AD60-AD97</f>
        <v>#REF!</v>
      </c>
      <c r="AE94" s="191"/>
      <c r="AF94" s="191"/>
      <c r="AG94" s="191"/>
      <c r="AH94" s="191"/>
      <c r="AI94" s="191"/>
      <c r="AJ94" s="191"/>
      <c r="AK94" s="191"/>
      <c r="AL94" s="191"/>
      <c r="AM94" s="191"/>
      <c r="AN94" s="191"/>
      <c r="AO94" s="191"/>
      <c r="AP94" s="191"/>
      <c r="AQ94" s="191" t="e">
        <f>AQ60-AQ97</f>
        <v>#REF!</v>
      </c>
      <c r="AR94" s="191"/>
      <c r="AS94" s="191"/>
      <c r="AT94" s="191"/>
      <c r="AU94" s="191"/>
      <c r="AV94" s="191"/>
      <c r="AW94" s="191"/>
      <c r="AX94" s="191"/>
      <c r="AY94" s="191"/>
      <c r="AZ94" s="191"/>
      <c r="BA94" s="191"/>
      <c r="BB94" s="191"/>
      <c r="BC94" s="191"/>
      <c r="BD94" s="191" t="e">
        <f>BD60-BD97</f>
        <v>#REF!</v>
      </c>
    </row>
    <row r="95" spans="2:56" hidden="1" x14ac:dyDescent="0.2">
      <c r="B95" s="3" t="s">
        <v>35</v>
      </c>
      <c r="C95" s="3"/>
      <c r="D95" s="192"/>
      <c r="E95" s="192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</row>
    <row r="96" spans="2:56" hidden="1" x14ac:dyDescent="0.2">
      <c r="B96" s="3"/>
      <c r="C96" s="3"/>
      <c r="D96" s="193"/>
      <c r="E96" s="193"/>
      <c r="F96" s="194" t="s">
        <v>20</v>
      </c>
      <c r="G96" s="195" t="s">
        <v>19</v>
      </c>
      <c r="H96" s="195" t="s">
        <v>21</v>
      </c>
      <c r="I96" s="195" t="s">
        <v>22</v>
      </c>
      <c r="J96" s="195" t="s">
        <v>2</v>
      </c>
      <c r="K96" s="195" t="s">
        <v>23</v>
      </c>
      <c r="L96" s="195" t="s">
        <v>24</v>
      </c>
      <c r="M96" s="195" t="s">
        <v>25</v>
      </c>
      <c r="N96" s="195" t="s">
        <v>26</v>
      </c>
      <c r="O96" s="195" t="s">
        <v>27</v>
      </c>
      <c r="P96" s="195" t="s">
        <v>28</v>
      </c>
      <c r="Q96" s="195" t="s">
        <v>29</v>
      </c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>
        <v>2015</v>
      </c>
      <c r="AE96" s="195"/>
      <c r="AF96" s="195"/>
      <c r="AG96" s="195"/>
      <c r="AH96" s="195"/>
      <c r="AI96" s="195"/>
      <c r="AJ96" s="195"/>
      <c r="AK96" s="195"/>
      <c r="AL96" s="195"/>
      <c r="AM96" s="195"/>
      <c r="AN96" s="195"/>
      <c r="AO96" s="195"/>
      <c r="AP96" s="195"/>
      <c r="AQ96" s="195">
        <v>2016</v>
      </c>
      <c r="AR96" s="195"/>
      <c r="AS96" s="195"/>
      <c r="AT96" s="195"/>
      <c r="AU96" s="195"/>
      <c r="AV96" s="195"/>
      <c r="AW96" s="195"/>
      <c r="AX96" s="195"/>
      <c r="AY96" s="195"/>
      <c r="AZ96" s="195"/>
      <c r="BA96" s="195"/>
      <c r="BB96" s="195"/>
      <c r="BC96" s="195"/>
      <c r="BD96" s="195">
        <v>2016</v>
      </c>
    </row>
    <row r="97" spans="2:57" hidden="1" x14ac:dyDescent="0.2">
      <c r="B97" s="3" t="s">
        <v>40</v>
      </c>
      <c r="C97" s="3"/>
      <c r="D97" s="196"/>
      <c r="E97" s="196"/>
      <c r="F97" s="197"/>
      <c r="G97" s="198"/>
      <c r="H97" s="198"/>
      <c r="I97" s="198"/>
      <c r="J97" s="198"/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8"/>
      <c r="AH97" s="198"/>
      <c r="AI97" s="198"/>
      <c r="AJ97" s="198"/>
      <c r="AK97" s="198"/>
      <c r="AL97" s="198"/>
      <c r="AM97" s="198"/>
      <c r="AN97" s="198"/>
      <c r="AO97" s="198"/>
      <c r="AP97" s="198"/>
      <c r="AQ97" s="198"/>
      <c r="AR97" s="198"/>
      <c r="AS97" s="198"/>
      <c r="AT97" s="198"/>
      <c r="AU97" s="198"/>
      <c r="AV97" s="198"/>
      <c r="AW97" s="198"/>
      <c r="AX97" s="198"/>
      <c r="AY97" s="198"/>
      <c r="AZ97" s="198"/>
      <c r="BA97" s="198"/>
      <c r="BB97" s="198"/>
      <c r="BC97" s="198"/>
      <c r="BD97" s="198"/>
      <c r="BE97" s="3"/>
    </row>
    <row r="98" spans="2:57" hidden="1" x14ac:dyDescent="0.2">
      <c r="B98" s="3" t="s">
        <v>41</v>
      </c>
      <c r="C98" s="3"/>
      <c r="D98" s="199"/>
      <c r="E98" s="199"/>
      <c r="F98" s="200"/>
      <c r="G98" s="201"/>
      <c r="H98" s="201"/>
      <c r="I98" s="201"/>
      <c r="J98" s="201"/>
      <c r="K98" s="201"/>
      <c r="L98" s="201"/>
      <c r="M98" s="201"/>
      <c r="N98" s="201"/>
      <c r="O98" s="201"/>
      <c r="P98" s="201"/>
      <c r="Q98" s="201"/>
      <c r="R98" s="201"/>
      <c r="S98" s="201"/>
      <c r="T98" s="201"/>
      <c r="U98" s="201"/>
      <c r="V98" s="201"/>
      <c r="W98" s="201"/>
      <c r="X98" s="201"/>
      <c r="Y98" s="201"/>
      <c r="Z98" s="201"/>
      <c r="AA98" s="201"/>
      <c r="AB98" s="201"/>
      <c r="AC98" s="201"/>
      <c r="AD98" s="201"/>
      <c r="AE98" s="201"/>
      <c r="AF98" s="201"/>
      <c r="AG98" s="201"/>
      <c r="AH98" s="201"/>
      <c r="AI98" s="201"/>
      <c r="AJ98" s="201"/>
      <c r="AK98" s="201"/>
      <c r="AL98" s="201"/>
      <c r="AM98" s="201"/>
      <c r="AN98" s="201"/>
      <c r="AO98" s="201"/>
      <c r="AP98" s="201"/>
      <c r="AQ98" s="201"/>
      <c r="AR98" s="201"/>
      <c r="AS98" s="201"/>
      <c r="AT98" s="201"/>
      <c r="AU98" s="201"/>
      <c r="AV98" s="201"/>
      <c r="AW98" s="201"/>
      <c r="AX98" s="201"/>
      <c r="AY98" s="201"/>
      <c r="AZ98" s="201"/>
      <c r="BA98" s="201"/>
      <c r="BB98" s="201"/>
      <c r="BC98" s="201"/>
      <c r="BD98" s="201"/>
      <c r="BE98" s="3"/>
    </row>
    <row r="99" spans="2:57" hidden="1" x14ac:dyDescent="0.2">
      <c r="B99" s="3" t="s">
        <v>44</v>
      </c>
      <c r="C99" s="3"/>
      <c r="D99" s="190"/>
      <c r="E99" s="199"/>
      <c r="F99" s="202"/>
      <c r="G99" s="203"/>
      <c r="H99" s="203"/>
      <c r="I99" s="203"/>
      <c r="J99" s="203"/>
      <c r="K99" s="203"/>
      <c r="L99" s="203"/>
      <c r="M99" s="203"/>
      <c r="N99" s="203"/>
      <c r="O99" s="203"/>
      <c r="P99" s="203"/>
      <c r="Q99" s="203"/>
      <c r="R99" s="203"/>
      <c r="S99" s="203"/>
      <c r="T99" s="203"/>
      <c r="U99" s="203"/>
      <c r="V99" s="203"/>
      <c r="W99" s="203"/>
      <c r="X99" s="203"/>
      <c r="Y99" s="203"/>
      <c r="Z99" s="203"/>
      <c r="AA99" s="203"/>
      <c r="AB99" s="203"/>
      <c r="AC99" s="203"/>
      <c r="AD99" s="203"/>
      <c r="AE99" s="203"/>
      <c r="AF99" s="203"/>
      <c r="AG99" s="203"/>
      <c r="AH99" s="203"/>
      <c r="AI99" s="203"/>
      <c r="AJ99" s="203"/>
      <c r="AK99" s="203"/>
      <c r="AL99" s="203"/>
      <c r="AM99" s="203"/>
      <c r="AN99" s="203"/>
      <c r="AO99" s="203"/>
      <c r="AP99" s="203"/>
      <c r="AQ99" s="203"/>
      <c r="AR99" s="203"/>
      <c r="AS99" s="203"/>
      <c r="AT99" s="203"/>
      <c r="AU99" s="203"/>
      <c r="AV99" s="203"/>
      <c r="AW99" s="203"/>
      <c r="AX99" s="203"/>
      <c r="AY99" s="203"/>
      <c r="AZ99" s="203"/>
      <c r="BA99" s="203"/>
      <c r="BB99" s="203"/>
      <c r="BC99" s="203"/>
      <c r="BD99" s="203"/>
      <c r="BE99" s="3"/>
    </row>
    <row r="100" spans="2:57" hidden="1" x14ac:dyDescent="0.2">
      <c r="B100" s="3" t="s">
        <v>45</v>
      </c>
      <c r="C100" s="3"/>
      <c r="D100" s="190"/>
      <c r="E100" s="199"/>
      <c r="F100" s="202"/>
      <c r="G100" s="203"/>
      <c r="H100" s="203"/>
      <c r="I100" s="203"/>
      <c r="J100" s="203"/>
      <c r="K100" s="203"/>
      <c r="L100" s="203"/>
      <c r="M100" s="203"/>
      <c r="N100" s="203"/>
      <c r="O100" s="203"/>
      <c r="P100" s="203"/>
      <c r="Q100" s="203"/>
      <c r="R100" s="203"/>
      <c r="S100" s="203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3"/>
      <c r="AH100" s="203"/>
      <c r="AI100" s="203"/>
      <c r="AJ100" s="203"/>
      <c r="AK100" s="203"/>
      <c r="AL100" s="203"/>
      <c r="AM100" s="203"/>
      <c r="AN100" s="203"/>
      <c r="AO100" s="203"/>
      <c r="AP100" s="203"/>
      <c r="AQ100" s="203"/>
      <c r="AR100" s="203"/>
      <c r="AS100" s="203"/>
      <c r="AT100" s="203"/>
      <c r="AU100" s="203"/>
      <c r="AV100" s="203"/>
      <c r="AW100" s="203"/>
      <c r="AX100" s="203"/>
      <c r="AY100" s="203"/>
      <c r="AZ100" s="203"/>
      <c r="BA100" s="203"/>
      <c r="BB100" s="203"/>
      <c r="BC100" s="203"/>
      <c r="BD100" s="203"/>
      <c r="BE100" s="3"/>
    </row>
    <row r="101" spans="2:57" hidden="1" x14ac:dyDescent="0.2">
      <c r="B101" s="3" t="s">
        <v>46</v>
      </c>
      <c r="C101" s="3"/>
      <c r="D101" s="190"/>
      <c r="E101" s="199"/>
      <c r="F101" s="202"/>
      <c r="G101" s="203"/>
      <c r="H101" s="203"/>
      <c r="I101" s="203"/>
      <c r="J101" s="203"/>
      <c r="K101" s="203"/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3"/>
      <c r="Y101" s="203"/>
      <c r="Z101" s="203"/>
      <c r="AA101" s="203"/>
      <c r="AB101" s="203"/>
      <c r="AC101" s="203"/>
      <c r="AD101" s="203"/>
      <c r="AE101" s="203"/>
      <c r="AF101" s="203"/>
      <c r="AG101" s="203"/>
      <c r="AH101" s="203"/>
      <c r="AI101" s="203"/>
      <c r="AJ101" s="203"/>
      <c r="AK101" s="203"/>
      <c r="AL101" s="203"/>
      <c r="AM101" s="203"/>
      <c r="AN101" s="203"/>
      <c r="AO101" s="203"/>
      <c r="AP101" s="203"/>
      <c r="AQ101" s="203"/>
      <c r="AR101" s="203"/>
      <c r="AS101" s="203"/>
      <c r="AT101" s="203"/>
      <c r="AU101" s="203"/>
      <c r="AV101" s="203"/>
      <c r="AW101" s="203"/>
      <c r="AX101" s="203"/>
      <c r="AY101" s="203"/>
      <c r="AZ101" s="203"/>
      <c r="BA101" s="203"/>
      <c r="BB101" s="203"/>
      <c r="BC101" s="203"/>
      <c r="BD101" s="203"/>
      <c r="BE101" s="3"/>
    </row>
    <row r="102" spans="2:57" hidden="1" x14ac:dyDescent="0.2">
      <c r="B102" s="3"/>
      <c r="C102" s="3"/>
      <c r="D102" s="190"/>
      <c r="E102" s="190"/>
      <c r="F102" s="191" t="e">
        <f t="shared" ref="F102:Q102" si="80">E104-E61</f>
        <v>#REF!</v>
      </c>
      <c r="G102" s="191" t="e">
        <f t="shared" si="80"/>
        <v>#REF!</v>
      </c>
      <c r="H102" s="191" t="e">
        <f t="shared" si="80"/>
        <v>#REF!</v>
      </c>
      <c r="I102" s="191" t="e">
        <f t="shared" si="80"/>
        <v>#REF!</v>
      </c>
      <c r="J102" s="191" t="e">
        <f t="shared" si="80"/>
        <v>#REF!</v>
      </c>
      <c r="K102" s="191" t="e">
        <f t="shared" si="80"/>
        <v>#REF!</v>
      </c>
      <c r="L102" s="191" t="e">
        <f t="shared" si="80"/>
        <v>#REF!</v>
      </c>
      <c r="M102" s="191" t="e">
        <f t="shared" si="80"/>
        <v>#REF!</v>
      </c>
      <c r="N102" s="191" t="e">
        <f t="shared" si="80"/>
        <v>#REF!</v>
      </c>
      <c r="O102" s="191" t="e">
        <f t="shared" si="80"/>
        <v>#REF!</v>
      </c>
      <c r="P102" s="191" t="e">
        <f t="shared" si="80"/>
        <v>#REF!</v>
      </c>
      <c r="Q102" s="191" t="e">
        <f t="shared" si="80"/>
        <v>#REF!</v>
      </c>
      <c r="R102" s="191"/>
      <c r="S102" s="191"/>
      <c r="T102" s="191"/>
      <c r="U102" s="191"/>
      <c r="V102" s="191"/>
      <c r="W102" s="191"/>
      <c r="X102" s="191"/>
      <c r="Y102" s="191"/>
      <c r="Z102" s="191"/>
      <c r="AA102" s="191"/>
      <c r="AB102" s="191"/>
      <c r="AC102" s="191"/>
      <c r="AD102" s="191"/>
      <c r="AE102" s="191"/>
      <c r="AF102" s="191"/>
      <c r="AG102" s="191"/>
      <c r="AH102" s="191"/>
      <c r="AI102" s="191"/>
      <c r="AJ102" s="191"/>
      <c r="AK102" s="191"/>
      <c r="AL102" s="191"/>
      <c r="AM102" s="191"/>
      <c r="AN102" s="191"/>
      <c r="AO102" s="191"/>
      <c r="AP102" s="191"/>
      <c r="AQ102" s="191"/>
      <c r="AR102" s="191"/>
      <c r="AS102" s="191"/>
      <c r="AT102" s="191"/>
      <c r="AU102" s="191"/>
      <c r="AV102" s="191"/>
      <c r="AW102" s="191"/>
      <c r="AX102" s="191"/>
      <c r="AY102" s="191"/>
      <c r="AZ102" s="191"/>
      <c r="BA102" s="191"/>
      <c r="BB102" s="191"/>
      <c r="BC102" s="191"/>
      <c r="BD102" s="191"/>
      <c r="BE102" s="191"/>
    </row>
    <row r="103" spans="2:57" hidden="1" x14ac:dyDescent="0.2">
      <c r="B103" s="3"/>
      <c r="C103" s="3"/>
      <c r="D103" s="193"/>
      <c r="E103" s="194" t="s">
        <v>20</v>
      </c>
      <c r="F103" s="195" t="s">
        <v>19</v>
      </c>
      <c r="G103" s="195" t="s">
        <v>21</v>
      </c>
      <c r="H103" s="195" t="s">
        <v>22</v>
      </c>
      <c r="I103" s="195" t="s">
        <v>2</v>
      </c>
      <c r="J103" s="195" t="s">
        <v>23</v>
      </c>
      <c r="K103" s="195" t="s">
        <v>24</v>
      </c>
      <c r="L103" s="195" t="s">
        <v>25</v>
      </c>
      <c r="M103" s="195" t="s">
        <v>26</v>
      </c>
      <c r="N103" s="195" t="s">
        <v>27</v>
      </c>
      <c r="O103" s="195" t="s">
        <v>28</v>
      </c>
      <c r="P103" s="195" t="s">
        <v>29</v>
      </c>
      <c r="Q103" s="3">
        <v>2014</v>
      </c>
      <c r="R103" s="194" t="s">
        <v>20</v>
      </c>
      <c r="S103" s="195" t="s">
        <v>19</v>
      </c>
      <c r="T103" s="195" t="s">
        <v>21</v>
      </c>
      <c r="U103" s="195" t="s">
        <v>22</v>
      </c>
      <c r="V103" s="195" t="s">
        <v>2</v>
      </c>
      <c r="W103" s="195" t="s">
        <v>23</v>
      </c>
      <c r="X103" s="195" t="s">
        <v>24</v>
      </c>
      <c r="Y103" s="195" t="s">
        <v>25</v>
      </c>
      <c r="Z103" s="195" t="s">
        <v>26</v>
      </c>
      <c r="AA103" s="195" t="s">
        <v>27</v>
      </c>
      <c r="AB103" s="195" t="s">
        <v>28</v>
      </c>
      <c r="AC103" s="195" t="s">
        <v>29</v>
      </c>
      <c r="AD103" s="195">
        <v>2015</v>
      </c>
      <c r="AE103" s="194" t="s">
        <v>20</v>
      </c>
      <c r="AF103" s="195" t="s">
        <v>19</v>
      </c>
      <c r="AG103" s="195" t="s">
        <v>21</v>
      </c>
      <c r="AH103" s="195" t="s">
        <v>22</v>
      </c>
      <c r="AI103" s="195" t="s">
        <v>2</v>
      </c>
      <c r="AJ103" s="195" t="s">
        <v>23</v>
      </c>
      <c r="AK103" s="195" t="s">
        <v>24</v>
      </c>
      <c r="AL103" s="195" t="s">
        <v>25</v>
      </c>
      <c r="AM103" s="195" t="s">
        <v>26</v>
      </c>
      <c r="AN103" s="195" t="s">
        <v>27</v>
      </c>
      <c r="AO103" s="195" t="s">
        <v>28</v>
      </c>
      <c r="AP103" s="195" t="s">
        <v>29</v>
      </c>
      <c r="AQ103" s="195">
        <v>2016</v>
      </c>
      <c r="AR103" s="195"/>
      <c r="AS103" s="195"/>
      <c r="AT103" s="195"/>
      <c r="AU103" s="195"/>
      <c r="AV103" s="195"/>
      <c r="AW103" s="195"/>
      <c r="AX103" s="195"/>
      <c r="AY103" s="195"/>
      <c r="AZ103" s="195"/>
      <c r="BA103" s="195"/>
      <c r="BB103" s="195"/>
      <c r="BC103" s="195"/>
      <c r="BD103" s="195">
        <v>2017</v>
      </c>
      <c r="BE103" s="195">
        <v>2018</v>
      </c>
    </row>
    <row r="104" spans="2:57" hidden="1" x14ac:dyDescent="0.2">
      <c r="B104" s="3" t="s">
        <v>42</v>
      </c>
      <c r="C104" s="3"/>
      <c r="D104" s="196"/>
      <c r="E104" s="197" t="e">
        <f>E105+E106+E107+E108</f>
        <v>#REF!</v>
      </c>
      <c r="F104" s="197" t="e">
        <f t="shared" ref="F104:BE104" si="81">F105+F106+F107+F108</f>
        <v>#REF!</v>
      </c>
      <c r="G104" s="197" t="e">
        <f t="shared" si="81"/>
        <v>#REF!</v>
      </c>
      <c r="H104" s="197" t="e">
        <f t="shared" si="81"/>
        <v>#REF!</v>
      </c>
      <c r="I104" s="197" t="e">
        <f t="shared" si="81"/>
        <v>#REF!</v>
      </c>
      <c r="J104" s="197" t="e">
        <f t="shared" si="81"/>
        <v>#REF!</v>
      </c>
      <c r="K104" s="197" t="e">
        <f t="shared" si="81"/>
        <v>#REF!</v>
      </c>
      <c r="L104" s="197" t="e">
        <f t="shared" si="81"/>
        <v>#REF!</v>
      </c>
      <c r="M104" s="197" t="e">
        <f t="shared" si="81"/>
        <v>#REF!</v>
      </c>
      <c r="N104" s="197" t="e">
        <f t="shared" si="81"/>
        <v>#REF!</v>
      </c>
      <c r="O104" s="197" t="e">
        <f t="shared" si="81"/>
        <v>#REF!</v>
      </c>
      <c r="P104" s="197" t="e">
        <f t="shared" si="81"/>
        <v>#REF!</v>
      </c>
      <c r="Q104" s="197" t="e">
        <f t="shared" si="81"/>
        <v>#REF!</v>
      </c>
      <c r="R104" s="197" t="e">
        <f t="shared" si="81"/>
        <v>#REF!</v>
      </c>
      <c r="S104" s="197" t="e">
        <f t="shared" si="81"/>
        <v>#REF!</v>
      </c>
      <c r="T104" s="197" t="e">
        <f t="shared" si="81"/>
        <v>#REF!</v>
      </c>
      <c r="U104" s="197" t="e">
        <f t="shared" si="81"/>
        <v>#REF!</v>
      </c>
      <c r="V104" s="197" t="e">
        <f t="shared" si="81"/>
        <v>#REF!</v>
      </c>
      <c r="W104" s="197" t="e">
        <f t="shared" si="81"/>
        <v>#REF!</v>
      </c>
      <c r="X104" s="197" t="e">
        <f t="shared" si="81"/>
        <v>#REF!</v>
      </c>
      <c r="Y104" s="197" t="e">
        <f t="shared" si="81"/>
        <v>#REF!</v>
      </c>
      <c r="Z104" s="197" t="e">
        <f t="shared" si="81"/>
        <v>#REF!</v>
      </c>
      <c r="AA104" s="197" t="e">
        <f t="shared" si="81"/>
        <v>#REF!</v>
      </c>
      <c r="AB104" s="197" t="e">
        <f t="shared" si="81"/>
        <v>#REF!</v>
      </c>
      <c r="AC104" s="197" t="e">
        <f t="shared" si="81"/>
        <v>#REF!</v>
      </c>
      <c r="AD104" s="197" t="e">
        <f t="shared" si="81"/>
        <v>#REF!</v>
      </c>
      <c r="AE104" s="197" t="e">
        <f t="shared" si="81"/>
        <v>#REF!</v>
      </c>
      <c r="AF104" s="197" t="e">
        <f t="shared" si="81"/>
        <v>#REF!</v>
      </c>
      <c r="AG104" s="197" t="e">
        <f t="shared" si="81"/>
        <v>#REF!</v>
      </c>
      <c r="AH104" s="197" t="e">
        <f t="shared" si="81"/>
        <v>#REF!</v>
      </c>
      <c r="AI104" s="197" t="e">
        <f t="shared" si="81"/>
        <v>#REF!</v>
      </c>
      <c r="AJ104" s="197" t="e">
        <f t="shared" si="81"/>
        <v>#REF!</v>
      </c>
      <c r="AK104" s="197" t="e">
        <f t="shared" si="81"/>
        <v>#REF!</v>
      </c>
      <c r="AL104" s="197" t="e">
        <f t="shared" si="81"/>
        <v>#REF!</v>
      </c>
      <c r="AM104" s="197" t="e">
        <f t="shared" si="81"/>
        <v>#REF!</v>
      </c>
      <c r="AN104" s="197" t="e">
        <f t="shared" si="81"/>
        <v>#REF!</v>
      </c>
      <c r="AO104" s="197" t="e">
        <f t="shared" si="81"/>
        <v>#REF!</v>
      </c>
      <c r="AP104" s="197" t="e">
        <f t="shared" si="81"/>
        <v>#REF!</v>
      </c>
      <c r="AQ104" s="197" t="e">
        <f t="shared" si="81"/>
        <v>#REF!</v>
      </c>
      <c r="AR104" s="197"/>
      <c r="AS104" s="197"/>
      <c r="AT104" s="197"/>
      <c r="AU104" s="197"/>
      <c r="AV104" s="197"/>
      <c r="AW104" s="197"/>
      <c r="AX104" s="197"/>
      <c r="AY104" s="197"/>
      <c r="AZ104" s="197"/>
      <c r="BA104" s="197"/>
      <c r="BB104" s="197"/>
      <c r="BC104" s="197"/>
      <c r="BD104" s="197" t="e">
        <f t="shared" si="81"/>
        <v>#REF!</v>
      </c>
      <c r="BE104" s="197" t="e">
        <f t="shared" si="81"/>
        <v>#REF!</v>
      </c>
    </row>
    <row r="105" spans="2:57" hidden="1" x14ac:dyDescent="0.2">
      <c r="B105" s="3" t="s">
        <v>41</v>
      </c>
      <c r="C105" s="4"/>
      <c r="D105" s="199"/>
      <c r="E105" s="200" t="e">
        <f>E28+E41+E54+#REF!</f>
        <v>#REF!</v>
      </c>
      <c r="F105" s="200" t="e">
        <f>F28+F41+F54+#REF!</f>
        <v>#REF!</v>
      </c>
      <c r="G105" s="200" t="e">
        <f>G28+G41+G54+#REF!</f>
        <v>#REF!</v>
      </c>
      <c r="H105" s="200" t="e">
        <f>H28+H41+H54+#REF!</f>
        <v>#REF!</v>
      </c>
      <c r="I105" s="200" t="e">
        <f>I28+I41+I54+#REF!</f>
        <v>#REF!</v>
      </c>
      <c r="J105" s="200" t="e">
        <f>J28+J41+J54+#REF!</f>
        <v>#REF!</v>
      </c>
      <c r="K105" s="200" t="e">
        <f>K28+K41+K54+#REF!</f>
        <v>#REF!</v>
      </c>
      <c r="L105" s="200" t="e">
        <f>L28+L41+L54+#REF!</f>
        <v>#REF!</v>
      </c>
      <c r="M105" s="200" t="e">
        <f>M28+M41+M54+#REF!</f>
        <v>#REF!</v>
      </c>
      <c r="N105" s="200" t="e">
        <f>N28+N41+N54+#REF!</f>
        <v>#REF!</v>
      </c>
      <c r="O105" s="200" t="e">
        <f>O28+O41+O54+#REF!</f>
        <v>#REF!</v>
      </c>
      <c r="P105" s="200" t="e">
        <f>P28+P41+P54+#REF!</f>
        <v>#REF!</v>
      </c>
      <c r="Q105" s="200" t="e">
        <f>Q28+Q41+Q54+#REF!</f>
        <v>#REF!</v>
      </c>
      <c r="R105" s="200" t="e">
        <f>R28+R41+R54+#REF!</f>
        <v>#REF!</v>
      </c>
      <c r="S105" s="200" t="e">
        <f>S28+S41+S54+#REF!</f>
        <v>#REF!</v>
      </c>
      <c r="T105" s="200" t="e">
        <f>T28+T41+T54+#REF!</f>
        <v>#REF!</v>
      </c>
      <c r="U105" s="200" t="e">
        <f>U28+U41+U54+#REF!</f>
        <v>#REF!</v>
      </c>
      <c r="V105" s="200" t="e">
        <f>V28+V41+V54+#REF!</f>
        <v>#REF!</v>
      </c>
      <c r="W105" s="200" t="e">
        <f>W28+W41+W54+#REF!</f>
        <v>#REF!</v>
      </c>
      <c r="X105" s="200" t="e">
        <f>X28+X41+X54+#REF!</f>
        <v>#REF!</v>
      </c>
      <c r="Y105" s="200" t="e">
        <f>Y28+Y41+Y54+#REF!</f>
        <v>#REF!</v>
      </c>
      <c r="Z105" s="200" t="e">
        <f>Z28+Z41+Z54+#REF!</f>
        <v>#REF!</v>
      </c>
      <c r="AA105" s="200" t="e">
        <f>AA28+AA41+AA54+#REF!</f>
        <v>#REF!</v>
      </c>
      <c r="AB105" s="200" t="e">
        <f>AB28+AB41+AB54+#REF!</f>
        <v>#REF!</v>
      </c>
      <c r="AC105" s="200" t="e">
        <f>AC28+AC41+AC54+#REF!</f>
        <v>#REF!</v>
      </c>
      <c r="AD105" s="200" t="e">
        <f>AD28+AD41+AD54+#REF!</f>
        <v>#REF!</v>
      </c>
      <c r="AE105" s="200" t="e">
        <f>AE28+AE41+AE54+#REF!</f>
        <v>#REF!</v>
      </c>
      <c r="AF105" s="200" t="e">
        <f>AF28+AF41+AF54+#REF!</f>
        <v>#REF!</v>
      </c>
      <c r="AG105" s="200" t="e">
        <f>AG28+AG41+AG54+#REF!</f>
        <v>#REF!</v>
      </c>
      <c r="AH105" s="200" t="e">
        <f>AH28+AH41+AH54+#REF!</f>
        <v>#REF!</v>
      </c>
      <c r="AI105" s="200" t="e">
        <f>AI28+AI41+AI54+#REF!</f>
        <v>#REF!</v>
      </c>
      <c r="AJ105" s="200" t="e">
        <f>AJ28+AJ41+AJ54+#REF!</f>
        <v>#REF!</v>
      </c>
      <c r="AK105" s="200" t="e">
        <f>AK28+AK41+AK54+#REF!</f>
        <v>#REF!</v>
      </c>
      <c r="AL105" s="200" t="e">
        <f>AL28+AL41+AL54+#REF!</f>
        <v>#REF!</v>
      </c>
      <c r="AM105" s="200" t="e">
        <f>AM28+AM41+AM54+#REF!</f>
        <v>#REF!</v>
      </c>
      <c r="AN105" s="200" t="e">
        <f>AN28+AN41+AN54+#REF!</f>
        <v>#REF!</v>
      </c>
      <c r="AO105" s="200" t="e">
        <f>AO28+AO41+AO54+#REF!</f>
        <v>#REF!</v>
      </c>
      <c r="AP105" s="200" t="e">
        <f>AP28+AP41+AP54+#REF!</f>
        <v>#REF!</v>
      </c>
      <c r="AQ105" s="200" t="e">
        <f>AQ28+AQ41+AQ54+#REF!</f>
        <v>#REF!</v>
      </c>
      <c r="AR105" s="200"/>
      <c r="AS105" s="200"/>
      <c r="AT105" s="200"/>
      <c r="AU105" s="200"/>
      <c r="AV105" s="200"/>
      <c r="AW105" s="200"/>
      <c r="AX105" s="200"/>
      <c r="AY105" s="200"/>
      <c r="AZ105" s="200"/>
      <c r="BA105" s="200"/>
      <c r="BB105" s="200"/>
      <c r="BC105" s="200"/>
      <c r="BD105" s="200" t="e">
        <f>BD28+BD41+BD54+#REF!</f>
        <v>#REF!</v>
      </c>
      <c r="BE105" s="200" t="e">
        <f>BE28+BE41+BE54+#REF!</f>
        <v>#REF!</v>
      </c>
    </row>
    <row r="106" spans="2:57" hidden="1" x14ac:dyDescent="0.2">
      <c r="B106" s="3" t="s">
        <v>44</v>
      </c>
      <c r="C106" s="3"/>
      <c r="D106" s="190"/>
      <c r="E106" s="202" t="e">
        <f>#REF!+#REF!+#REF!</f>
        <v>#REF!</v>
      </c>
      <c r="F106" s="202" t="e">
        <f>#REF!+#REF!+#REF!</f>
        <v>#REF!</v>
      </c>
      <c r="G106" s="202" t="e">
        <f>#REF!+#REF!+#REF!</f>
        <v>#REF!</v>
      </c>
      <c r="H106" s="202" t="e">
        <f>#REF!+#REF!+#REF!</f>
        <v>#REF!</v>
      </c>
      <c r="I106" s="202" t="e">
        <f>#REF!+#REF!+#REF!</f>
        <v>#REF!</v>
      </c>
      <c r="J106" s="202" t="e">
        <f>#REF!+#REF!+#REF!</f>
        <v>#REF!</v>
      </c>
      <c r="K106" s="202" t="e">
        <f>#REF!+#REF!+#REF!</f>
        <v>#REF!</v>
      </c>
      <c r="L106" s="202" t="e">
        <f>#REF!+#REF!+#REF!</f>
        <v>#REF!</v>
      </c>
      <c r="M106" s="202" t="e">
        <f>#REF!+#REF!+#REF!</f>
        <v>#REF!</v>
      </c>
      <c r="N106" s="202" t="e">
        <f>#REF!+#REF!+#REF!</f>
        <v>#REF!</v>
      </c>
      <c r="O106" s="202" t="e">
        <f>#REF!+#REF!+#REF!</f>
        <v>#REF!</v>
      </c>
      <c r="P106" s="202" t="e">
        <f>#REF!+#REF!+#REF!</f>
        <v>#REF!</v>
      </c>
      <c r="Q106" s="202" t="e">
        <f>#REF!+#REF!+#REF!</f>
        <v>#REF!</v>
      </c>
      <c r="R106" s="202" t="e">
        <f>#REF!+#REF!+#REF!</f>
        <v>#REF!</v>
      </c>
      <c r="S106" s="202" t="e">
        <f>#REF!+#REF!+#REF!</f>
        <v>#REF!</v>
      </c>
      <c r="T106" s="202" t="e">
        <f>#REF!+#REF!+#REF!</f>
        <v>#REF!</v>
      </c>
      <c r="U106" s="202" t="e">
        <f>#REF!+#REF!+#REF!</f>
        <v>#REF!</v>
      </c>
      <c r="V106" s="202" t="e">
        <f>#REF!+#REF!+#REF!</f>
        <v>#REF!</v>
      </c>
      <c r="W106" s="202" t="e">
        <f>#REF!+#REF!+#REF!</f>
        <v>#REF!</v>
      </c>
      <c r="X106" s="202" t="e">
        <f>#REF!+#REF!+#REF!</f>
        <v>#REF!</v>
      </c>
      <c r="Y106" s="202" t="e">
        <f>#REF!+#REF!+#REF!</f>
        <v>#REF!</v>
      </c>
      <c r="Z106" s="202" t="e">
        <f>#REF!+#REF!+#REF!</f>
        <v>#REF!</v>
      </c>
      <c r="AA106" s="202" t="e">
        <f>#REF!+#REF!+#REF!</f>
        <v>#REF!</v>
      </c>
      <c r="AB106" s="202" t="e">
        <f>#REF!+#REF!+#REF!</f>
        <v>#REF!</v>
      </c>
      <c r="AC106" s="202" t="e">
        <f>#REF!+#REF!+#REF!</f>
        <v>#REF!</v>
      </c>
      <c r="AD106" s="202" t="e">
        <f>#REF!+#REF!+#REF!</f>
        <v>#REF!</v>
      </c>
      <c r="AE106" s="202" t="e">
        <f>#REF!+#REF!+#REF!</f>
        <v>#REF!</v>
      </c>
      <c r="AF106" s="202" t="e">
        <f>#REF!+#REF!+#REF!</f>
        <v>#REF!</v>
      </c>
      <c r="AG106" s="202" t="e">
        <f>#REF!+#REF!+#REF!</f>
        <v>#REF!</v>
      </c>
      <c r="AH106" s="202" t="e">
        <f>#REF!+#REF!+#REF!</f>
        <v>#REF!</v>
      </c>
      <c r="AI106" s="202" t="e">
        <f>#REF!+#REF!+#REF!</f>
        <v>#REF!</v>
      </c>
      <c r="AJ106" s="202" t="e">
        <f>#REF!+#REF!+#REF!</f>
        <v>#REF!</v>
      </c>
      <c r="AK106" s="202" t="e">
        <f>#REF!+#REF!+#REF!</f>
        <v>#REF!</v>
      </c>
      <c r="AL106" s="202" t="e">
        <f>#REF!+#REF!+#REF!</f>
        <v>#REF!</v>
      </c>
      <c r="AM106" s="202" t="e">
        <f>#REF!+#REF!+#REF!</f>
        <v>#REF!</v>
      </c>
      <c r="AN106" s="202" t="e">
        <f>#REF!+#REF!+#REF!</f>
        <v>#REF!</v>
      </c>
      <c r="AO106" s="202" t="e">
        <f>#REF!+#REF!+#REF!</f>
        <v>#REF!</v>
      </c>
      <c r="AP106" s="202" t="e">
        <f>#REF!+#REF!+#REF!</f>
        <v>#REF!</v>
      </c>
      <c r="AQ106" s="202" t="e">
        <f>#REF!+#REF!+#REF!</f>
        <v>#REF!</v>
      </c>
      <c r="AR106" s="202"/>
      <c r="AS106" s="202"/>
      <c r="AT106" s="202"/>
      <c r="AU106" s="202"/>
      <c r="AV106" s="202"/>
      <c r="AW106" s="202"/>
      <c r="AX106" s="202"/>
      <c r="AY106" s="202"/>
      <c r="AZ106" s="202"/>
      <c r="BA106" s="202"/>
      <c r="BB106" s="202"/>
      <c r="BC106" s="202"/>
      <c r="BD106" s="202" t="e">
        <f>#REF!+#REF!+#REF!</f>
        <v>#REF!</v>
      </c>
      <c r="BE106" s="202" t="e">
        <f>#REF!+#REF!+#REF!</f>
        <v>#REF!</v>
      </c>
    </row>
    <row r="107" spans="2:57" hidden="1" x14ac:dyDescent="0.2">
      <c r="B107" s="3" t="s">
        <v>45</v>
      </c>
      <c r="C107" s="3"/>
      <c r="D107" s="190"/>
      <c r="E107" s="202" t="e">
        <f>#REF!+#REF!+#REF!+#REF!+#REF!+#REF!</f>
        <v>#REF!</v>
      </c>
      <c r="F107" s="202" t="e">
        <f>#REF!+#REF!+#REF!+#REF!+#REF!+#REF!</f>
        <v>#REF!</v>
      </c>
      <c r="G107" s="202" t="e">
        <f>#REF!+#REF!+#REF!+#REF!+#REF!+#REF!</f>
        <v>#REF!</v>
      </c>
      <c r="H107" s="202" t="e">
        <f>#REF!+#REF!+#REF!+#REF!+#REF!+#REF!</f>
        <v>#REF!</v>
      </c>
      <c r="I107" s="202" t="e">
        <f>#REF!+#REF!+#REF!+#REF!+#REF!+#REF!</f>
        <v>#REF!</v>
      </c>
      <c r="J107" s="202" t="e">
        <f>#REF!+#REF!+#REF!+#REF!+#REF!+#REF!</f>
        <v>#REF!</v>
      </c>
      <c r="K107" s="202" t="e">
        <f>#REF!+#REF!+#REF!+#REF!+#REF!+#REF!</f>
        <v>#REF!</v>
      </c>
      <c r="L107" s="202" t="e">
        <f>#REF!+#REF!+#REF!+#REF!+#REF!+#REF!</f>
        <v>#REF!</v>
      </c>
      <c r="M107" s="202" t="e">
        <f>#REF!+#REF!+#REF!+#REF!+#REF!+#REF!</f>
        <v>#REF!</v>
      </c>
      <c r="N107" s="202" t="e">
        <f>#REF!+#REF!+#REF!+#REF!+#REF!+#REF!</f>
        <v>#REF!</v>
      </c>
      <c r="O107" s="202" t="e">
        <f>#REF!+#REF!+#REF!+#REF!+#REF!+#REF!</f>
        <v>#REF!</v>
      </c>
      <c r="P107" s="202" t="e">
        <f>#REF!+#REF!+#REF!+#REF!+#REF!+#REF!</f>
        <v>#REF!</v>
      </c>
      <c r="Q107" s="202" t="e">
        <f>#REF!+#REF!+#REF!+#REF!+#REF!+#REF!</f>
        <v>#REF!</v>
      </c>
      <c r="R107" s="202" t="e">
        <f>#REF!+#REF!+#REF!+#REF!+#REF!+#REF!</f>
        <v>#REF!</v>
      </c>
      <c r="S107" s="202" t="e">
        <f>#REF!+#REF!+#REF!+#REF!+#REF!+#REF!</f>
        <v>#REF!</v>
      </c>
      <c r="T107" s="202" t="e">
        <f>#REF!+#REF!+#REF!+#REF!+#REF!+#REF!</f>
        <v>#REF!</v>
      </c>
      <c r="U107" s="202" t="e">
        <f>#REF!+#REF!+#REF!+#REF!+#REF!+#REF!</f>
        <v>#REF!</v>
      </c>
      <c r="V107" s="202" t="e">
        <f>#REF!+#REF!+#REF!+#REF!+#REF!+#REF!</f>
        <v>#REF!</v>
      </c>
      <c r="W107" s="202" t="e">
        <f>#REF!+#REF!+#REF!+#REF!+#REF!+#REF!</f>
        <v>#REF!</v>
      </c>
      <c r="X107" s="202" t="e">
        <f>#REF!+#REF!+#REF!+#REF!+#REF!+#REF!</f>
        <v>#REF!</v>
      </c>
      <c r="Y107" s="202" t="e">
        <f>#REF!+#REF!+#REF!+#REF!+#REF!+#REF!</f>
        <v>#REF!</v>
      </c>
      <c r="Z107" s="202" t="e">
        <f>#REF!+#REF!+#REF!+#REF!+#REF!+#REF!</f>
        <v>#REF!</v>
      </c>
      <c r="AA107" s="202" t="e">
        <f>#REF!+#REF!+#REF!+#REF!+#REF!+#REF!</f>
        <v>#REF!</v>
      </c>
      <c r="AB107" s="202" t="e">
        <f>#REF!+#REF!+#REF!+#REF!+#REF!+#REF!</f>
        <v>#REF!</v>
      </c>
      <c r="AC107" s="202" t="e">
        <f>#REF!+#REF!+#REF!+#REF!+#REF!+#REF!</f>
        <v>#REF!</v>
      </c>
      <c r="AD107" s="202" t="e">
        <f>#REF!+#REF!+#REF!+#REF!+#REF!+#REF!</f>
        <v>#REF!</v>
      </c>
      <c r="AE107" s="202" t="e">
        <f>#REF!+#REF!+#REF!+#REF!+#REF!+#REF!</f>
        <v>#REF!</v>
      </c>
      <c r="AF107" s="202" t="e">
        <f>#REF!+#REF!+#REF!+#REF!+#REF!+#REF!</f>
        <v>#REF!</v>
      </c>
      <c r="AG107" s="202" t="e">
        <f>#REF!+#REF!+#REF!+#REF!+#REF!+#REF!</f>
        <v>#REF!</v>
      </c>
      <c r="AH107" s="202" t="e">
        <f>#REF!+#REF!+#REF!+#REF!+#REF!+#REF!</f>
        <v>#REF!</v>
      </c>
      <c r="AI107" s="202" t="e">
        <f>#REF!+#REF!+#REF!+#REF!+#REF!+#REF!</f>
        <v>#REF!</v>
      </c>
      <c r="AJ107" s="202" t="e">
        <f>#REF!+#REF!+#REF!+#REF!+#REF!+#REF!</f>
        <v>#REF!</v>
      </c>
      <c r="AK107" s="202" t="e">
        <f>#REF!+#REF!+#REF!+#REF!+#REF!+#REF!</f>
        <v>#REF!</v>
      </c>
      <c r="AL107" s="202" t="e">
        <f>#REF!+#REF!+#REF!+#REF!+#REF!+#REF!</f>
        <v>#REF!</v>
      </c>
      <c r="AM107" s="202" t="e">
        <f>#REF!+#REF!+#REF!+#REF!+#REF!+#REF!</f>
        <v>#REF!</v>
      </c>
      <c r="AN107" s="202" t="e">
        <f>#REF!+#REF!+#REF!+#REF!+#REF!+#REF!</f>
        <v>#REF!</v>
      </c>
      <c r="AO107" s="202" t="e">
        <f>#REF!+#REF!+#REF!+#REF!+#REF!+#REF!</f>
        <v>#REF!</v>
      </c>
      <c r="AP107" s="202" t="e">
        <f>#REF!+#REF!+#REF!+#REF!+#REF!+#REF!</f>
        <v>#REF!</v>
      </c>
      <c r="AQ107" s="202" t="e">
        <f>#REF!+#REF!+#REF!+#REF!+#REF!+#REF!</f>
        <v>#REF!</v>
      </c>
      <c r="AR107" s="202"/>
      <c r="AS107" s="202"/>
      <c r="AT107" s="202"/>
      <c r="AU107" s="202"/>
      <c r="AV107" s="202"/>
      <c r="AW107" s="202"/>
      <c r="AX107" s="202"/>
      <c r="AY107" s="202"/>
      <c r="AZ107" s="202"/>
      <c r="BA107" s="202"/>
      <c r="BB107" s="202"/>
      <c r="BC107" s="202"/>
      <c r="BD107" s="202" t="e">
        <f>#REF!+#REF!+#REF!+#REF!+#REF!+#REF!</f>
        <v>#REF!</v>
      </c>
      <c r="BE107" s="202" t="e">
        <f>#REF!+#REF!+#REF!+#REF!+#REF!+#REF!</f>
        <v>#REF!</v>
      </c>
    </row>
    <row r="108" spans="2:57" hidden="1" x14ac:dyDescent="0.2">
      <c r="B108" s="3" t="s">
        <v>46</v>
      </c>
      <c r="C108" s="3"/>
      <c r="D108" s="190"/>
      <c r="E108" s="202" t="e">
        <f>#REF!</f>
        <v>#REF!</v>
      </c>
      <c r="F108" s="202" t="e">
        <f>#REF!</f>
        <v>#REF!</v>
      </c>
      <c r="G108" s="202" t="e">
        <f>#REF!</f>
        <v>#REF!</v>
      </c>
      <c r="H108" s="202" t="e">
        <f>#REF!</f>
        <v>#REF!</v>
      </c>
      <c r="I108" s="202" t="e">
        <f>#REF!</f>
        <v>#REF!</v>
      </c>
      <c r="J108" s="202" t="e">
        <f>#REF!</f>
        <v>#REF!</v>
      </c>
      <c r="K108" s="202" t="e">
        <f>#REF!</f>
        <v>#REF!</v>
      </c>
      <c r="L108" s="202" t="e">
        <f>#REF!</f>
        <v>#REF!</v>
      </c>
      <c r="M108" s="202" t="e">
        <f>#REF!</f>
        <v>#REF!</v>
      </c>
      <c r="N108" s="202" t="e">
        <f>#REF!</f>
        <v>#REF!</v>
      </c>
      <c r="O108" s="202" t="e">
        <f>#REF!</f>
        <v>#REF!</v>
      </c>
      <c r="P108" s="202" t="e">
        <f>#REF!</f>
        <v>#REF!</v>
      </c>
      <c r="Q108" s="202" t="e">
        <f>#REF!</f>
        <v>#REF!</v>
      </c>
      <c r="R108" s="202" t="e">
        <f>#REF!</f>
        <v>#REF!</v>
      </c>
      <c r="S108" s="202" t="e">
        <f>#REF!</f>
        <v>#REF!</v>
      </c>
      <c r="T108" s="202" t="e">
        <f>#REF!</f>
        <v>#REF!</v>
      </c>
      <c r="U108" s="202" t="e">
        <f>#REF!</f>
        <v>#REF!</v>
      </c>
      <c r="V108" s="202" t="e">
        <f>#REF!</f>
        <v>#REF!</v>
      </c>
      <c r="W108" s="202" t="e">
        <f>#REF!</f>
        <v>#REF!</v>
      </c>
      <c r="X108" s="202" t="e">
        <f>#REF!</f>
        <v>#REF!</v>
      </c>
      <c r="Y108" s="202" t="e">
        <f>#REF!</f>
        <v>#REF!</v>
      </c>
      <c r="Z108" s="202" t="e">
        <f>#REF!</f>
        <v>#REF!</v>
      </c>
      <c r="AA108" s="202" t="e">
        <f>#REF!</f>
        <v>#REF!</v>
      </c>
      <c r="AB108" s="202" t="e">
        <f>#REF!</f>
        <v>#REF!</v>
      </c>
      <c r="AC108" s="202" t="e">
        <f>#REF!</f>
        <v>#REF!</v>
      </c>
      <c r="AD108" s="202" t="e">
        <f>#REF!</f>
        <v>#REF!</v>
      </c>
      <c r="AE108" s="202" t="e">
        <f>#REF!</f>
        <v>#REF!</v>
      </c>
      <c r="AF108" s="202" t="e">
        <f>#REF!</f>
        <v>#REF!</v>
      </c>
      <c r="AG108" s="202" t="e">
        <f>#REF!</f>
        <v>#REF!</v>
      </c>
      <c r="AH108" s="202" t="e">
        <f>#REF!</f>
        <v>#REF!</v>
      </c>
      <c r="AI108" s="202" t="e">
        <f>#REF!</f>
        <v>#REF!</v>
      </c>
      <c r="AJ108" s="202" t="e">
        <f>#REF!</f>
        <v>#REF!</v>
      </c>
      <c r="AK108" s="202" t="e">
        <f>#REF!</f>
        <v>#REF!</v>
      </c>
      <c r="AL108" s="202" t="e">
        <f>#REF!</f>
        <v>#REF!</v>
      </c>
      <c r="AM108" s="202" t="e">
        <f>#REF!</f>
        <v>#REF!</v>
      </c>
      <c r="AN108" s="202" t="e">
        <f>#REF!</f>
        <v>#REF!</v>
      </c>
      <c r="AO108" s="202" t="e">
        <f>#REF!</f>
        <v>#REF!</v>
      </c>
      <c r="AP108" s="202" t="e">
        <f>#REF!</f>
        <v>#REF!</v>
      </c>
      <c r="AQ108" s="202" t="e">
        <f>#REF!</f>
        <v>#REF!</v>
      </c>
      <c r="AR108" s="202"/>
      <c r="AS108" s="202"/>
      <c r="AT108" s="202"/>
      <c r="AU108" s="202"/>
      <c r="AV108" s="202"/>
      <c r="AW108" s="202"/>
      <c r="AX108" s="202"/>
      <c r="AY108" s="202"/>
      <c r="AZ108" s="202"/>
      <c r="BA108" s="202"/>
      <c r="BB108" s="202"/>
      <c r="BC108" s="202"/>
      <c r="BD108" s="202" t="e">
        <f>#REF!</f>
        <v>#REF!</v>
      </c>
      <c r="BE108" s="202" t="e">
        <f>#REF!</f>
        <v>#REF!</v>
      </c>
    </row>
    <row r="109" spans="2:57" hidden="1" x14ac:dyDescent="0.2">
      <c r="B109" s="3"/>
      <c r="C109" s="3"/>
      <c r="D109" s="192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</row>
    <row r="110" spans="2:57" hidden="1" x14ac:dyDescent="0.2">
      <c r="B110" s="3" t="s">
        <v>47</v>
      </c>
      <c r="C110" s="3"/>
      <c r="D110" s="199"/>
      <c r="E110" s="200" t="e">
        <f t="shared" ref="E110:BE110" si="82">E105-E28</f>
        <v>#REF!</v>
      </c>
      <c r="F110" s="200" t="e">
        <f t="shared" si="82"/>
        <v>#REF!</v>
      </c>
      <c r="G110" s="200" t="e">
        <f t="shared" si="82"/>
        <v>#REF!</v>
      </c>
      <c r="H110" s="200" t="e">
        <f t="shared" si="82"/>
        <v>#REF!</v>
      </c>
      <c r="I110" s="200" t="e">
        <f t="shared" si="82"/>
        <v>#REF!</v>
      </c>
      <c r="J110" s="200" t="e">
        <f t="shared" si="82"/>
        <v>#REF!</v>
      </c>
      <c r="K110" s="200" t="e">
        <f t="shared" si="82"/>
        <v>#REF!</v>
      </c>
      <c r="L110" s="200" t="e">
        <f t="shared" si="82"/>
        <v>#REF!</v>
      </c>
      <c r="M110" s="200" t="e">
        <f t="shared" si="82"/>
        <v>#REF!</v>
      </c>
      <c r="N110" s="200" t="e">
        <f t="shared" si="82"/>
        <v>#REF!</v>
      </c>
      <c r="O110" s="200" t="e">
        <f t="shared" si="82"/>
        <v>#REF!</v>
      </c>
      <c r="P110" s="200" t="e">
        <f t="shared" si="82"/>
        <v>#REF!</v>
      </c>
      <c r="Q110" s="200" t="e">
        <f t="shared" si="82"/>
        <v>#REF!</v>
      </c>
      <c r="R110" s="200" t="e">
        <f t="shared" si="82"/>
        <v>#REF!</v>
      </c>
      <c r="S110" s="200" t="e">
        <f t="shared" si="82"/>
        <v>#REF!</v>
      </c>
      <c r="T110" s="200" t="e">
        <f t="shared" si="82"/>
        <v>#REF!</v>
      </c>
      <c r="U110" s="200" t="e">
        <f t="shared" si="82"/>
        <v>#REF!</v>
      </c>
      <c r="V110" s="200" t="e">
        <f t="shared" si="82"/>
        <v>#REF!</v>
      </c>
      <c r="W110" s="200" t="e">
        <f t="shared" si="82"/>
        <v>#REF!</v>
      </c>
      <c r="X110" s="200" t="e">
        <f t="shared" si="82"/>
        <v>#REF!</v>
      </c>
      <c r="Y110" s="200" t="e">
        <f t="shared" si="82"/>
        <v>#REF!</v>
      </c>
      <c r="Z110" s="200" t="e">
        <f t="shared" si="82"/>
        <v>#REF!</v>
      </c>
      <c r="AA110" s="200" t="e">
        <f t="shared" si="82"/>
        <v>#REF!</v>
      </c>
      <c r="AB110" s="200" t="e">
        <f t="shared" si="82"/>
        <v>#REF!</v>
      </c>
      <c r="AC110" s="200" t="e">
        <f t="shared" si="82"/>
        <v>#REF!</v>
      </c>
      <c r="AD110" s="200" t="e">
        <f t="shared" si="82"/>
        <v>#REF!</v>
      </c>
      <c r="AE110" s="200" t="e">
        <f t="shared" si="82"/>
        <v>#REF!</v>
      </c>
      <c r="AF110" s="200" t="e">
        <f t="shared" si="82"/>
        <v>#REF!</v>
      </c>
      <c r="AG110" s="200" t="e">
        <f t="shared" si="82"/>
        <v>#REF!</v>
      </c>
      <c r="AH110" s="200" t="e">
        <f t="shared" si="82"/>
        <v>#REF!</v>
      </c>
      <c r="AI110" s="200" t="e">
        <f t="shared" si="82"/>
        <v>#REF!</v>
      </c>
      <c r="AJ110" s="200" t="e">
        <f t="shared" si="82"/>
        <v>#REF!</v>
      </c>
      <c r="AK110" s="200" t="e">
        <f t="shared" si="82"/>
        <v>#REF!</v>
      </c>
      <c r="AL110" s="200" t="e">
        <f t="shared" si="82"/>
        <v>#REF!</v>
      </c>
      <c r="AM110" s="200" t="e">
        <f t="shared" si="82"/>
        <v>#REF!</v>
      </c>
      <c r="AN110" s="200" t="e">
        <f t="shared" si="82"/>
        <v>#REF!</v>
      </c>
      <c r="AO110" s="200" t="e">
        <f t="shared" si="82"/>
        <v>#REF!</v>
      </c>
      <c r="AP110" s="200" t="e">
        <f t="shared" si="82"/>
        <v>#REF!</v>
      </c>
      <c r="AQ110" s="200" t="e">
        <f t="shared" si="82"/>
        <v>#REF!</v>
      </c>
      <c r="AR110" s="200"/>
      <c r="AS110" s="200"/>
      <c r="AT110" s="200"/>
      <c r="AU110" s="200"/>
      <c r="AV110" s="200"/>
      <c r="AW110" s="200"/>
      <c r="AX110" s="200"/>
      <c r="AY110" s="200"/>
      <c r="AZ110" s="200"/>
      <c r="BA110" s="200"/>
      <c r="BB110" s="200"/>
      <c r="BC110" s="200"/>
      <c r="BD110" s="200" t="e">
        <f t="shared" si="82"/>
        <v>#REF!</v>
      </c>
      <c r="BE110" s="200" t="e">
        <f t="shared" si="82"/>
        <v>#REF!</v>
      </c>
    </row>
    <row r="111" spans="2:57" hidden="1" x14ac:dyDescent="0.2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</row>
    <row r="112" spans="2:57" hidden="1" x14ac:dyDescent="0.2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</row>
    <row r="113" spans="2:57" hidden="1" x14ac:dyDescent="0.2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</row>
    <row r="114" spans="2:57" hidden="1" x14ac:dyDescent="0.2">
      <c r="B114" s="3"/>
      <c r="C114" s="3"/>
      <c r="D114" s="188" t="e">
        <f>#REF!+#REF!+#REF!+#REF!</f>
        <v>#REF!</v>
      </c>
      <c r="E114" s="188" t="e">
        <f>#REF!+#REF!+#REF!+#REF!</f>
        <v>#REF!</v>
      </c>
      <c r="F114" s="188" t="e">
        <f>#REF!+#REF!+#REF!+#REF!</f>
        <v>#REF!</v>
      </c>
      <c r="G114" s="188" t="e">
        <f>#REF!+#REF!+#REF!+#REF!</f>
        <v>#REF!</v>
      </c>
      <c r="H114" s="188" t="e">
        <f>#REF!+#REF!+#REF!+#REF!</f>
        <v>#REF!</v>
      </c>
      <c r="I114" s="188" t="e">
        <f>#REF!+#REF!+#REF!+#REF!</f>
        <v>#REF!</v>
      </c>
      <c r="J114" s="188" t="e">
        <f>#REF!+#REF!+#REF!+#REF!</f>
        <v>#REF!</v>
      </c>
      <c r="K114" s="188" t="e">
        <f>#REF!+#REF!+#REF!+#REF!</f>
        <v>#REF!</v>
      </c>
      <c r="L114" s="188" t="e">
        <f>#REF!+#REF!+#REF!+#REF!</f>
        <v>#REF!</v>
      </c>
      <c r="M114" s="188" t="e">
        <f>#REF!+#REF!+#REF!+#REF!</f>
        <v>#REF!</v>
      </c>
      <c r="N114" s="188" t="e">
        <f>#REF!+#REF!+#REF!+#REF!</f>
        <v>#REF!</v>
      </c>
      <c r="O114" s="188" t="e">
        <f>#REF!+#REF!+#REF!+#REF!</f>
        <v>#REF!</v>
      </c>
      <c r="P114" s="188" t="e">
        <f>#REF!+#REF!+#REF!+#REF!</f>
        <v>#REF!</v>
      </c>
      <c r="Q114" s="188" t="e">
        <f>#REF!+#REF!+#REF!+#REF!</f>
        <v>#REF!</v>
      </c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 t="e">
        <f>#REF!+#REF!+#REF!+#REF!</f>
        <v>#REF!</v>
      </c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 t="e">
        <f>#REF!+#REF!+#REF!+#REF!</f>
        <v>#REF!</v>
      </c>
      <c r="AR114" s="188"/>
      <c r="AS114" s="188"/>
      <c r="AT114" s="188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 t="e">
        <f>#REF!+#REF!+#REF!+#REF!</f>
        <v>#REF!</v>
      </c>
      <c r="BE114" s="3"/>
    </row>
    <row r="115" spans="2:57" hidden="1" x14ac:dyDescent="0.2">
      <c r="B115" s="3"/>
      <c r="C115" s="3"/>
      <c r="D115" s="204" t="e">
        <f>#REF!+#REF!+#REF!+#REF!</f>
        <v>#REF!</v>
      </c>
      <c r="E115" s="204" t="e">
        <f>#REF!+#REF!+#REF!+#REF!</f>
        <v>#REF!</v>
      </c>
      <c r="F115" s="204" t="e">
        <f>#REF!+#REF!+#REF!+#REF!</f>
        <v>#REF!</v>
      </c>
      <c r="G115" s="204" t="e">
        <f>#REF!+#REF!+#REF!+#REF!</f>
        <v>#REF!</v>
      </c>
      <c r="H115" s="204" t="e">
        <f>#REF!+#REF!+#REF!+#REF!</f>
        <v>#REF!</v>
      </c>
      <c r="I115" s="204" t="e">
        <f>#REF!+#REF!+#REF!+#REF!</f>
        <v>#REF!</v>
      </c>
      <c r="J115" s="204" t="e">
        <f>#REF!+#REF!+#REF!+#REF!</f>
        <v>#REF!</v>
      </c>
      <c r="K115" s="204" t="e">
        <f>#REF!+#REF!+#REF!+#REF!</f>
        <v>#REF!</v>
      </c>
      <c r="L115" s="204" t="e">
        <f>#REF!+#REF!+#REF!+#REF!</f>
        <v>#REF!</v>
      </c>
      <c r="M115" s="204" t="e">
        <f>#REF!+#REF!+#REF!+#REF!</f>
        <v>#REF!</v>
      </c>
      <c r="N115" s="204" t="e">
        <f>#REF!+#REF!+#REF!+#REF!</f>
        <v>#REF!</v>
      </c>
      <c r="O115" s="204" t="e">
        <f>#REF!+#REF!+#REF!+#REF!</f>
        <v>#REF!</v>
      </c>
      <c r="P115" s="204" t="e">
        <f>#REF!+#REF!+#REF!+#REF!</f>
        <v>#REF!</v>
      </c>
      <c r="Q115" s="204" t="e">
        <f>#REF!+#REF!+#REF!+#REF!</f>
        <v>#REF!</v>
      </c>
      <c r="R115" s="204"/>
      <c r="S115" s="204"/>
      <c r="T115" s="204"/>
      <c r="U115" s="204"/>
      <c r="V115" s="204"/>
      <c r="W115" s="204"/>
      <c r="X115" s="204"/>
      <c r="Y115" s="204"/>
      <c r="Z115" s="204"/>
      <c r="AA115" s="204"/>
      <c r="AB115" s="204"/>
      <c r="AC115" s="204"/>
      <c r="AD115" s="204" t="e">
        <f>#REF!+#REF!+#REF!+#REF!</f>
        <v>#REF!</v>
      </c>
      <c r="AE115" s="204"/>
      <c r="AF115" s="204"/>
      <c r="AG115" s="204"/>
      <c r="AH115" s="204"/>
      <c r="AI115" s="204"/>
      <c r="AJ115" s="204"/>
      <c r="AK115" s="204"/>
      <c r="AL115" s="204"/>
      <c r="AM115" s="204"/>
      <c r="AN115" s="204"/>
      <c r="AO115" s="204"/>
      <c r="AP115" s="204"/>
      <c r="AQ115" s="204" t="e">
        <f>#REF!+#REF!+#REF!+#REF!</f>
        <v>#REF!</v>
      </c>
      <c r="AR115" s="204"/>
      <c r="AS115" s="204"/>
      <c r="AT115" s="204"/>
      <c r="AU115" s="204"/>
      <c r="AV115" s="204"/>
      <c r="AW115" s="204"/>
      <c r="AX115" s="204"/>
      <c r="AY115" s="204"/>
      <c r="AZ115" s="204"/>
      <c r="BA115" s="204"/>
      <c r="BB115" s="204"/>
      <c r="BC115" s="204"/>
      <c r="BD115" s="204" t="e">
        <f>#REF!+#REF!+#REF!+#REF!</f>
        <v>#REF!</v>
      </c>
      <c r="BE115" s="3"/>
    </row>
    <row r="116" spans="2:57" hidden="1" x14ac:dyDescent="0.2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204"/>
      <c r="BE116" s="3"/>
    </row>
    <row r="117" spans="2:57" hidden="1" x14ac:dyDescent="0.2">
      <c r="B117" s="3"/>
      <c r="C117" s="3"/>
      <c r="D117" s="204" t="e">
        <f>#REF!+#REF!+#REF!+#REF!</f>
        <v>#REF!</v>
      </c>
      <c r="E117" s="204" t="e">
        <f>#REF!+#REF!+#REF!+#REF!</f>
        <v>#REF!</v>
      </c>
      <c r="F117" s="204" t="e">
        <f>#REF!+#REF!+#REF!+#REF!</f>
        <v>#REF!</v>
      </c>
      <c r="G117" s="204" t="e">
        <f>#REF!+#REF!+#REF!+#REF!</f>
        <v>#REF!</v>
      </c>
      <c r="H117" s="204" t="e">
        <f>#REF!+#REF!+#REF!+#REF!</f>
        <v>#REF!</v>
      </c>
      <c r="I117" s="204" t="e">
        <f>#REF!+#REF!+#REF!+#REF!</f>
        <v>#REF!</v>
      </c>
      <c r="J117" s="204" t="e">
        <f>#REF!+#REF!+#REF!+#REF!</f>
        <v>#REF!</v>
      </c>
      <c r="K117" s="204" t="e">
        <f>#REF!+#REF!+#REF!+#REF!</f>
        <v>#REF!</v>
      </c>
      <c r="L117" s="204" t="e">
        <f>#REF!+#REF!+#REF!+#REF!</f>
        <v>#REF!</v>
      </c>
      <c r="M117" s="204" t="e">
        <f>#REF!+#REF!+#REF!+#REF!</f>
        <v>#REF!</v>
      </c>
      <c r="N117" s="204" t="e">
        <f>#REF!+#REF!+#REF!+#REF!</f>
        <v>#REF!</v>
      </c>
      <c r="O117" s="204" t="e">
        <f>#REF!+#REF!+#REF!+#REF!</f>
        <v>#REF!</v>
      </c>
      <c r="P117" s="204" t="e">
        <f>#REF!+#REF!+#REF!+#REF!</f>
        <v>#REF!</v>
      </c>
      <c r="Q117" s="204" t="e">
        <f>#REF!+#REF!+#REF!+#REF!</f>
        <v>#REF!</v>
      </c>
      <c r="R117" s="204"/>
      <c r="S117" s="204"/>
      <c r="T117" s="204"/>
      <c r="U117" s="204"/>
      <c r="V117" s="204"/>
      <c r="W117" s="204"/>
      <c r="X117" s="204"/>
      <c r="Y117" s="204"/>
      <c r="Z117" s="204"/>
      <c r="AA117" s="204"/>
      <c r="AB117" s="204"/>
      <c r="AC117" s="204"/>
      <c r="AD117" s="204" t="e">
        <f>#REF!+#REF!+#REF!+#REF!</f>
        <v>#REF!</v>
      </c>
      <c r="AE117" s="204"/>
      <c r="AF117" s="204"/>
      <c r="AG117" s="204"/>
      <c r="AH117" s="204"/>
      <c r="AI117" s="204"/>
      <c r="AJ117" s="204"/>
      <c r="AK117" s="204"/>
      <c r="AL117" s="204"/>
      <c r="AM117" s="204"/>
      <c r="AN117" s="204"/>
      <c r="AO117" s="204"/>
      <c r="AP117" s="204"/>
      <c r="AQ117" s="204" t="e">
        <f>#REF!+#REF!+#REF!+#REF!</f>
        <v>#REF!</v>
      </c>
      <c r="AR117" s="204"/>
      <c r="AS117" s="204"/>
      <c r="AT117" s="204"/>
      <c r="AU117" s="204"/>
      <c r="AV117" s="204"/>
      <c r="AW117" s="204"/>
      <c r="AX117" s="204"/>
      <c r="AY117" s="204"/>
      <c r="AZ117" s="204"/>
      <c r="BA117" s="204"/>
      <c r="BB117" s="204"/>
      <c r="BC117" s="204"/>
      <c r="BD117" s="204" t="e">
        <f>#REF!+#REF!+#REF!+#REF!</f>
        <v>#REF!</v>
      </c>
      <c r="BE117" s="3"/>
    </row>
    <row r="118" spans="2:57" hidden="1" x14ac:dyDescent="0.2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</row>
    <row r="119" spans="2:57" hidden="1" x14ac:dyDescent="0.2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</row>
    <row r="120" spans="2:57" ht="24" hidden="1" x14ac:dyDescent="0.2">
      <c r="B120" s="1" t="s">
        <v>48</v>
      </c>
      <c r="C120" s="3"/>
      <c r="D120" s="3"/>
      <c r="E120" s="205">
        <f t="shared" ref="E120:BE120" si="83">E28</f>
        <v>4384.6689999999999</v>
      </c>
      <c r="F120" s="205">
        <f t="shared" si="83"/>
        <v>3878.2379999999998</v>
      </c>
      <c r="G120" s="205">
        <f t="shared" si="83"/>
        <v>4380.7960000000003</v>
      </c>
      <c r="H120" s="205">
        <f t="shared" si="83"/>
        <v>4329.79</v>
      </c>
      <c r="I120" s="205">
        <f t="shared" si="83"/>
        <v>4618.2730000000001</v>
      </c>
      <c r="J120" s="205">
        <f t="shared" si="83"/>
        <v>4469.2939999999999</v>
      </c>
      <c r="K120" s="205">
        <f t="shared" si="83"/>
        <v>4618.2730000000001</v>
      </c>
      <c r="L120" s="205">
        <f t="shared" si="83"/>
        <v>4618.2730000000001</v>
      </c>
      <c r="M120" s="205">
        <f t="shared" si="83"/>
        <v>4469.2939999999999</v>
      </c>
      <c r="N120" s="205">
        <f t="shared" si="83"/>
        <v>4618.2730000000001</v>
      </c>
      <c r="O120" s="205">
        <f t="shared" si="83"/>
        <v>4469.2939999999999</v>
      </c>
      <c r="P120" s="205">
        <f t="shared" si="83"/>
        <v>4618.2730000000001</v>
      </c>
      <c r="Q120" s="205">
        <f t="shared" si="83"/>
        <v>53472.740000000005</v>
      </c>
      <c r="R120" s="205">
        <f t="shared" si="83"/>
        <v>0</v>
      </c>
      <c r="S120" s="205">
        <f t="shared" si="83"/>
        <v>0</v>
      </c>
      <c r="T120" s="205">
        <f t="shared" si="83"/>
        <v>0</v>
      </c>
      <c r="U120" s="205">
        <f t="shared" si="83"/>
        <v>0</v>
      </c>
      <c r="V120" s="205">
        <f t="shared" si="83"/>
        <v>0</v>
      </c>
      <c r="W120" s="205">
        <f t="shared" si="83"/>
        <v>0</v>
      </c>
      <c r="X120" s="205">
        <f t="shared" si="83"/>
        <v>0</v>
      </c>
      <c r="Y120" s="205">
        <f t="shared" si="83"/>
        <v>0</v>
      </c>
      <c r="Z120" s="205">
        <f t="shared" si="83"/>
        <v>0</v>
      </c>
      <c r="AA120" s="205">
        <f t="shared" si="83"/>
        <v>0</v>
      </c>
      <c r="AB120" s="205">
        <f t="shared" si="83"/>
        <v>0</v>
      </c>
      <c r="AC120" s="205">
        <f t="shared" si="83"/>
        <v>0</v>
      </c>
      <c r="AD120" s="205">
        <f t="shared" si="83"/>
        <v>0</v>
      </c>
      <c r="AE120" s="205">
        <f t="shared" si="83"/>
        <v>0</v>
      </c>
      <c r="AF120" s="205">
        <f t="shared" si="83"/>
        <v>0</v>
      </c>
      <c r="AG120" s="205">
        <f t="shared" si="83"/>
        <v>0</v>
      </c>
      <c r="AH120" s="205">
        <f t="shared" si="83"/>
        <v>0</v>
      </c>
      <c r="AI120" s="205">
        <f t="shared" si="83"/>
        <v>0</v>
      </c>
      <c r="AJ120" s="205">
        <f t="shared" si="83"/>
        <v>0</v>
      </c>
      <c r="AK120" s="205">
        <f t="shared" si="83"/>
        <v>0</v>
      </c>
      <c r="AL120" s="205">
        <f t="shared" si="83"/>
        <v>0</v>
      </c>
      <c r="AM120" s="205">
        <f t="shared" si="83"/>
        <v>711.39700000000005</v>
      </c>
      <c r="AN120" s="205">
        <f t="shared" si="83"/>
        <v>1497.4079999999999</v>
      </c>
      <c r="AO120" s="205">
        <f t="shared" si="83"/>
        <v>1519.28</v>
      </c>
      <c r="AP120" s="205">
        <f t="shared" si="83"/>
        <v>1483.385</v>
      </c>
      <c r="AQ120" s="205">
        <f t="shared" si="83"/>
        <v>5211.47</v>
      </c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>
        <f t="shared" si="83"/>
        <v>18836.848999999998</v>
      </c>
      <c r="BE120" s="205">
        <f t="shared" si="83"/>
        <v>18836.64</v>
      </c>
    </row>
    <row r="121" spans="2:57" hidden="1" x14ac:dyDescent="0.2">
      <c r="B121" s="2" t="s">
        <v>49</v>
      </c>
      <c r="C121" s="3"/>
      <c r="D121" s="3"/>
      <c r="E121" s="205">
        <f t="shared" ref="E121:BE121" si="84">E25/1000</f>
        <v>1868.5406990000001</v>
      </c>
      <c r="F121" s="205">
        <f t="shared" si="84"/>
        <v>1687.762956</v>
      </c>
      <c r="G121" s="205">
        <f t="shared" si="84"/>
        <v>1868.589254</v>
      </c>
      <c r="H121" s="205">
        <f t="shared" si="84"/>
        <v>1808.364</v>
      </c>
      <c r="I121" s="205">
        <f t="shared" si="84"/>
        <v>1868.2370000000001</v>
      </c>
      <c r="J121" s="205">
        <f t="shared" si="84"/>
        <v>1807.972</v>
      </c>
      <c r="K121" s="205">
        <f t="shared" si="84"/>
        <v>1868.2380000000001</v>
      </c>
      <c r="L121" s="205">
        <f t="shared" si="84"/>
        <v>1868.2380000000001</v>
      </c>
      <c r="M121" s="205">
        <f t="shared" si="84"/>
        <v>1807.9739999999999</v>
      </c>
      <c r="N121" s="205">
        <f t="shared" si="84"/>
        <v>1868.24</v>
      </c>
      <c r="O121" s="205">
        <f t="shared" si="84"/>
        <v>1807.9770000000001</v>
      </c>
      <c r="P121" s="205">
        <f t="shared" si="84"/>
        <v>1868.241</v>
      </c>
      <c r="Q121" s="205">
        <f t="shared" si="84"/>
        <v>21998.373909000002</v>
      </c>
      <c r="R121" s="205">
        <f t="shared" si="84"/>
        <v>0</v>
      </c>
      <c r="S121" s="205">
        <f t="shared" si="84"/>
        <v>0</v>
      </c>
      <c r="T121" s="205">
        <f t="shared" si="84"/>
        <v>0</v>
      </c>
      <c r="U121" s="205">
        <f t="shared" si="84"/>
        <v>0</v>
      </c>
      <c r="V121" s="205">
        <f t="shared" si="84"/>
        <v>0</v>
      </c>
      <c r="W121" s="205">
        <f t="shared" si="84"/>
        <v>0</v>
      </c>
      <c r="X121" s="205">
        <f t="shared" si="84"/>
        <v>0</v>
      </c>
      <c r="Y121" s="205">
        <f t="shared" si="84"/>
        <v>0</v>
      </c>
      <c r="Z121" s="205">
        <f t="shared" si="84"/>
        <v>0</v>
      </c>
      <c r="AA121" s="205">
        <f t="shared" si="84"/>
        <v>0</v>
      </c>
      <c r="AB121" s="205">
        <f t="shared" si="84"/>
        <v>0</v>
      </c>
      <c r="AC121" s="205">
        <f t="shared" si="84"/>
        <v>0</v>
      </c>
      <c r="AD121" s="205">
        <f t="shared" si="84"/>
        <v>0</v>
      </c>
      <c r="AE121" s="205">
        <f t="shared" si="84"/>
        <v>0</v>
      </c>
      <c r="AF121" s="205">
        <f t="shared" si="84"/>
        <v>0</v>
      </c>
      <c r="AG121" s="205">
        <f t="shared" si="84"/>
        <v>0</v>
      </c>
      <c r="AH121" s="205">
        <f t="shared" si="84"/>
        <v>0</v>
      </c>
      <c r="AI121" s="205">
        <f t="shared" si="84"/>
        <v>0</v>
      </c>
      <c r="AJ121" s="205">
        <f t="shared" si="84"/>
        <v>0</v>
      </c>
      <c r="AK121" s="205">
        <f t="shared" si="84"/>
        <v>0</v>
      </c>
      <c r="AL121" s="205">
        <f t="shared" si="84"/>
        <v>0</v>
      </c>
      <c r="AM121" s="205">
        <f t="shared" si="84"/>
        <v>169.95099999999999</v>
      </c>
      <c r="AN121" s="205">
        <f t="shared" si="84"/>
        <v>357.72700000000003</v>
      </c>
      <c r="AO121" s="205">
        <f t="shared" si="84"/>
        <v>362.95800000000003</v>
      </c>
      <c r="AP121" s="205">
        <f t="shared" si="84"/>
        <v>354.36400000000003</v>
      </c>
      <c r="AQ121" s="205">
        <f t="shared" si="84"/>
        <v>1245</v>
      </c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>
        <f t="shared" si="84"/>
        <v>4500</v>
      </c>
      <c r="BE121" s="205">
        <f t="shared" si="84"/>
        <v>4500</v>
      </c>
    </row>
    <row r="122" spans="2:57" hidden="1" x14ac:dyDescent="0.2">
      <c r="B122" s="2" t="s">
        <v>50</v>
      </c>
      <c r="C122" s="3"/>
      <c r="D122" s="3"/>
      <c r="E122" s="205">
        <f t="shared" ref="E122:BE122" si="85">E26*1000</f>
        <v>53212</v>
      </c>
      <c r="F122" s="205">
        <f t="shared" si="85"/>
        <v>47066</v>
      </c>
      <c r="G122" s="205">
        <f t="shared" si="85"/>
        <v>53165</v>
      </c>
      <c r="H122" s="205">
        <f t="shared" si="85"/>
        <v>52546</v>
      </c>
      <c r="I122" s="205">
        <f t="shared" si="85"/>
        <v>56047</v>
      </c>
      <c r="J122" s="205">
        <f t="shared" si="85"/>
        <v>54239</v>
      </c>
      <c r="K122" s="205">
        <f t="shared" si="85"/>
        <v>56047</v>
      </c>
      <c r="L122" s="205">
        <f t="shared" si="85"/>
        <v>56047</v>
      </c>
      <c r="M122" s="205">
        <f t="shared" si="85"/>
        <v>54239</v>
      </c>
      <c r="N122" s="205">
        <f t="shared" si="85"/>
        <v>56047</v>
      </c>
      <c r="O122" s="205">
        <f t="shared" si="85"/>
        <v>54239</v>
      </c>
      <c r="P122" s="205">
        <f t="shared" si="85"/>
        <v>56047</v>
      </c>
      <c r="Q122" s="205">
        <f t="shared" si="85"/>
        <v>659951</v>
      </c>
      <c r="R122" s="205">
        <f t="shared" si="85"/>
        <v>0</v>
      </c>
      <c r="S122" s="205">
        <f t="shared" si="85"/>
        <v>0</v>
      </c>
      <c r="T122" s="205">
        <f t="shared" si="85"/>
        <v>0</v>
      </c>
      <c r="U122" s="205">
        <f t="shared" si="85"/>
        <v>0</v>
      </c>
      <c r="V122" s="205">
        <f t="shared" si="85"/>
        <v>0</v>
      </c>
      <c r="W122" s="205">
        <f t="shared" si="85"/>
        <v>0</v>
      </c>
      <c r="X122" s="205">
        <f t="shared" si="85"/>
        <v>0</v>
      </c>
      <c r="Y122" s="205">
        <f t="shared" si="85"/>
        <v>0</v>
      </c>
      <c r="Z122" s="205">
        <f t="shared" si="85"/>
        <v>0</v>
      </c>
      <c r="AA122" s="205">
        <f t="shared" si="85"/>
        <v>0</v>
      </c>
      <c r="AB122" s="205">
        <f t="shared" si="85"/>
        <v>0</v>
      </c>
      <c r="AC122" s="205">
        <f t="shared" si="85"/>
        <v>0</v>
      </c>
      <c r="AD122" s="205">
        <f t="shared" si="85"/>
        <v>0</v>
      </c>
      <c r="AE122" s="205">
        <f t="shared" si="85"/>
        <v>0</v>
      </c>
      <c r="AF122" s="205">
        <f t="shared" si="85"/>
        <v>0</v>
      </c>
      <c r="AG122" s="205">
        <f t="shared" si="85"/>
        <v>0</v>
      </c>
      <c r="AH122" s="205">
        <f t="shared" si="85"/>
        <v>0</v>
      </c>
      <c r="AI122" s="205">
        <f t="shared" si="85"/>
        <v>0</v>
      </c>
      <c r="AJ122" s="205">
        <f t="shared" si="85"/>
        <v>0</v>
      </c>
      <c r="AK122" s="205">
        <f t="shared" si="85"/>
        <v>0</v>
      </c>
      <c r="AL122" s="205">
        <f t="shared" si="85"/>
        <v>0</v>
      </c>
      <c r="AM122" s="205">
        <f t="shared" si="85"/>
        <v>6798</v>
      </c>
      <c r="AN122" s="205">
        <f t="shared" si="85"/>
        <v>14309</v>
      </c>
      <c r="AO122" s="205">
        <f t="shared" si="85"/>
        <v>14518</v>
      </c>
      <c r="AP122" s="205">
        <f t="shared" si="85"/>
        <v>14175</v>
      </c>
      <c r="AQ122" s="205">
        <f t="shared" si="85"/>
        <v>49800</v>
      </c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>
        <f t="shared" si="85"/>
        <v>180002</v>
      </c>
      <c r="BE122" s="205">
        <f t="shared" si="85"/>
        <v>180000</v>
      </c>
    </row>
    <row r="123" spans="2:57" hidden="1" x14ac:dyDescent="0.2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</row>
    <row r="124" spans="2:57" hidden="1" x14ac:dyDescent="0.2">
      <c r="B124" s="3"/>
      <c r="C124" s="3"/>
      <c r="D124" s="3"/>
      <c r="E124" s="3">
        <v>1868.2329999999999</v>
      </c>
      <c r="F124" s="3">
        <v>1687.4379999999999</v>
      </c>
      <c r="G124" s="3">
        <v>1868.2339999999999</v>
      </c>
      <c r="H124" s="3">
        <v>1807.9689999999998</v>
      </c>
      <c r="I124" s="3">
        <v>1868.2360000000001</v>
      </c>
      <c r="J124" s="3">
        <v>1807.9710000000002</v>
      </c>
      <c r="K124" s="3">
        <v>1868.239</v>
      </c>
      <c r="L124" s="3">
        <v>1868.2389999999994</v>
      </c>
      <c r="M124" s="3">
        <v>1807.9730000000002</v>
      </c>
      <c r="N124" s="3">
        <v>1868.2410000000002</v>
      </c>
      <c r="O124" s="3">
        <v>1807.9740000000004</v>
      </c>
      <c r="P124" s="3">
        <v>1868.2460000000001</v>
      </c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</row>
    <row r="125" spans="2:57" hidden="1" x14ac:dyDescent="0.2">
      <c r="B125" s="3"/>
      <c r="C125" s="3"/>
      <c r="D125" s="3"/>
      <c r="E125" s="3">
        <f>E124*1000</f>
        <v>1868233</v>
      </c>
      <c r="F125" s="3">
        <f t="shared" ref="F125:P125" si="86">F124*1000</f>
        <v>1687437.9999999998</v>
      </c>
      <c r="G125" s="3">
        <f t="shared" si="86"/>
        <v>1868234</v>
      </c>
      <c r="H125" s="3">
        <f t="shared" si="86"/>
        <v>1807968.9999999998</v>
      </c>
      <c r="I125" s="3">
        <f t="shared" si="86"/>
        <v>1868236</v>
      </c>
      <c r="J125" s="3">
        <f t="shared" si="86"/>
        <v>1807971.0000000002</v>
      </c>
      <c r="K125" s="3">
        <f t="shared" si="86"/>
        <v>1868239</v>
      </c>
      <c r="L125" s="3">
        <f t="shared" si="86"/>
        <v>1868238.9999999993</v>
      </c>
      <c r="M125" s="3">
        <f t="shared" si="86"/>
        <v>1807973.0000000002</v>
      </c>
      <c r="N125" s="3">
        <f t="shared" si="86"/>
        <v>1868241.0000000002</v>
      </c>
      <c r="O125" s="3">
        <f t="shared" si="86"/>
        <v>1807974.0000000005</v>
      </c>
      <c r="P125" s="3">
        <f t="shared" si="86"/>
        <v>1868246</v>
      </c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</row>
    <row r="126" spans="2:57" hidden="1" x14ac:dyDescent="0.2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</row>
    <row r="127" spans="2:57" hidden="1" x14ac:dyDescent="0.2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</row>
    <row r="128" spans="2:57" hidden="1" x14ac:dyDescent="0.2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</row>
    <row r="129" hidden="1" x14ac:dyDescent="0.2"/>
    <row r="130" hidden="1" x14ac:dyDescent="0.2"/>
    <row r="131" hidden="1" x14ac:dyDescent="0.2"/>
  </sheetData>
  <autoFilter ref="A18:BE57"/>
  <mergeCells count="13">
    <mergeCell ref="B65:C65"/>
    <mergeCell ref="BD17:BD18"/>
    <mergeCell ref="BE17:BE18"/>
    <mergeCell ref="BF17:BF18"/>
    <mergeCell ref="BG17:BG18"/>
    <mergeCell ref="B63:C63"/>
    <mergeCell ref="B64:C64"/>
    <mergeCell ref="C17:C18"/>
    <mergeCell ref="D17:D18"/>
    <mergeCell ref="Q17:Q18"/>
    <mergeCell ref="AD17:AD18"/>
    <mergeCell ref="AQ17:AQ18"/>
    <mergeCell ref="AR17:BC17"/>
  </mergeCells>
  <phoneticPr fontId="64" type="noConversion"/>
  <pageMargins left="0.23622047244094491" right="0.15748031496062992" top="0.23622047244094491" bottom="0.15748031496062992" header="0.31496062992125984" footer="0.15748031496062992"/>
  <pageSetup paperSize="8" scale="61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8 </vt:lpstr>
      <vt:lpstr>ТВХР</vt:lpstr>
      <vt:lpstr>Расчет ХР Сузун  по рез-там ЛИ</vt:lpstr>
      <vt:lpstr>'Расчет ХР Сузун  по рез-там ЛИ'!Заголовки_для_печати</vt:lpstr>
      <vt:lpstr>'приложение 8 '!Область_печати</vt:lpstr>
      <vt:lpstr>'Расчет ХР Сузун  по рез-там ЛИ'!Область_печати</vt:lpstr>
      <vt:lpstr>ТВХР!Область_печати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Иванюкова Кристина Дмитриевна</cp:lastModifiedBy>
  <cp:lastPrinted>2023-10-06T07:48:00Z</cp:lastPrinted>
  <dcterms:created xsi:type="dcterms:W3CDTF">2009-07-08T16:13:55Z</dcterms:created>
  <dcterms:modified xsi:type="dcterms:W3CDTF">2023-10-06T07:48:05Z</dcterms:modified>
</cp:coreProperties>
</file>